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05" tabRatio="834" activeTab="2"/>
  </bookViews>
  <sheets>
    <sheet name="Graf2" sheetId="1" r:id="rId1"/>
    <sheet name="Tab_graf" sheetId="2" r:id="rId2"/>
    <sheet name="Tab_početně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<sst xmlns="http://schemas.openxmlformats.org/spreadsheetml/2006/main" count="85" uniqueCount="74">
  <si>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ug Fe</t>
  </si>
  <si>
    <t>A</t>
  </si>
  <si>
    <t>xi</t>
  </si>
  <si>
    <t>yi</t>
  </si>
  <si>
    <t>(xi)^2</t>
  </si>
  <si>
    <t>xi.yi</t>
  </si>
  <si>
    <t>Yi</t>
  </si>
  <si>
    <t>(yi-Yi)</t>
  </si>
  <si>
    <t>(yi-Yi)^2</t>
  </si>
  <si>
    <t>(yi)^2</t>
  </si>
  <si>
    <t>SUM(xi)</t>
  </si>
  <si>
    <t>SUM(yi)</t>
  </si>
  <si>
    <t>SUM(xi.yi)</t>
  </si>
  <si>
    <t>SUM([(yi-Yi)^2])</t>
  </si>
  <si>
    <t>SUM((yi)^2)</t>
  </si>
  <si>
    <t>[SUM(xi)]^2=</t>
  </si>
  <si>
    <t>[SUM(yi)]^2=</t>
  </si>
  <si>
    <t>SUM(xi^2)</t>
  </si>
  <si>
    <t>počet měření n=</t>
  </si>
  <si>
    <t>Výpočet koeficientu pro regresní přímku:</t>
  </si>
  <si>
    <t>Yi = a + b.xi</t>
  </si>
  <si>
    <t>SUM(xi)*SUM(yi) - n*SUM(xi.yi)</t>
  </si>
  <si>
    <t>b=</t>
  </si>
  <si>
    <t>---------------------------------</t>
  </si>
  <si>
    <t>[SUM(xi)]^2</t>
  </si>
  <si>
    <t xml:space="preserve"> - n*SUM(xi^2)</t>
  </si>
  <si>
    <t>a=</t>
  </si>
  <si>
    <t>(1/n)*[SUM(yi) - b*SUM(xi)]</t>
  </si>
  <si>
    <t>směrodatná odchylka - rozptyl hodnot yi</t>
  </si>
  <si>
    <t xml:space="preserve">s(x,y)= </t>
  </si>
  <si>
    <t>SQR [SUM(yi-Yi)^2/n-2]=</t>
  </si>
  <si>
    <t>pro směrnici přímky</t>
  </si>
  <si>
    <t xml:space="preserve">s(b)= </t>
  </si>
  <si>
    <t>s(x,y)/(SQR [sum(xi^2) - xp.(SUM(x)]</t>
  </si>
  <si>
    <t>sr(b)%=</t>
  </si>
  <si>
    <t>xp=</t>
  </si>
  <si>
    <t>Korelační koeficient</t>
  </si>
  <si>
    <t>r=</t>
  </si>
  <si>
    <t>(e/f)=</t>
  </si>
  <si>
    <t>e=</t>
  </si>
  <si>
    <t>(n.SUM(xi.yi)-(SUM(xi)*SUM(yi))</t>
  </si>
  <si>
    <t>f=</t>
  </si>
  <si>
    <t>SQRT[n.SUM((xi)^2)-(SUM(xi))^2][n.SUM((yi)^2)-(SUM(yi))^2]</t>
  </si>
  <si>
    <t>Měření</t>
  </si>
  <si>
    <t>Číslo</t>
  </si>
  <si>
    <t>Dilčí výpočty</t>
  </si>
  <si>
    <t>Regr.hodnota</t>
  </si>
  <si>
    <t xml:space="preserve">Kopírované hodnoty </t>
  </si>
  <si>
    <t>experi-</t>
  </si>
  <si>
    <t>pro graf</t>
  </si>
  <si>
    <t>mentu</t>
  </si>
  <si>
    <t>Tabulka č. …</t>
  </si>
  <si>
    <t>Regresní analýza_stanovení obsahu Fe ve vzorku kyselinou sulfosalicylovou (standard B)</t>
  </si>
  <si>
    <t>g/mol</t>
  </si>
  <si>
    <t xml:space="preserve">M(Fe)  =  </t>
  </si>
  <si>
    <t>ug</t>
  </si>
  <si>
    <t>č.</t>
  </si>
  <si>
    <t>V</t>
  </si>
  <si>
    <t xml:space="preserve">m </t>
  </si>
  <si>
    <t>e</t>
  </si>
  <si>
    <t xml:space="preserve"> [ml] </t>
  </si>
  <si>
    <t xml:space="preserve"> [mg] </t>
  </si>
  <si>
    <t xml:space="preserve">[mmol] </t>
  </si>
  <si>
    <t xml:space="preserve">[mol/l] </t>
  </si>
  <si>
    <t>Vzorek:</t>
  </si>
  <si>
    <t>A =</t>
  </si>
  <si>
    <r>
      <t>obsah v 1 ml Fe</t>
    </r>
    <r>
      <rPr>
        <vertAlign val="superscript"/>
        <sz val="11"/>
        <rFont val="Arial Narrow"/>
        <family val="2"/>
      </rPr>
      <t>3+</t>
    </r>
  </si>
  <si>
    <r>
      <t>Do 50 ml odměrných baněk (V</t>
    </r>
    <r>
      <rPr>
        <vertAlign val="subscript"/>
        <sz val="11"/>
        <rFont val="Arial Narrow"/>
        <family val="2"/>
      </rPr>
      <t>0</t>
    </r>
    <r>
      <rPr>
        <sz val="11"/>
        <rFont val="Arial Narrow"/>
        <family val="2"/>
      </rPr>
      <t>) pipetováno:</t>
    </r>
  </si>
  <si>
    <r>
      <rPr>
        <b/>
        <i/>
        <sz val="11"/>
        <rFont val="Arial Narrow"/>
        <family val="2"/>
      </rPr>
      <t>Standard B</t>
    </r>
    <r>
      <rPr>
        <i/>
        <sz val="11"/>
        <rFont val="Arial Narrow"/>
        <family val="2"/>
      </rPr>
      <t xml:space="preserve">   </t>
    </r>
  </si>
  <si>
    <t>Kalibrační přímka B</t>
  </si>
  <si>
    <r>
      <t>c</t>
    </r>
    <r>
      <rPr>
        <vertAlign val="subscript"/>
        <sz val="11"/>
        <rFont val="Arial Narrow"/>
        <family val="2"/>
      </rPr>
      <t>Fe</t>
    </r>
  </si>
  <si>
    <r>
      <t>A</t>
    </r>
    <r>
      <rPr>
        <vertAlign val="superscript"/>
        <sz val="11"/>
        <rFont val="Arial Narrow"/>
        <family val="2"/>
      </rPr>
      <t>t</t>
    </r>
  </si>
  <si>
    <r>
      <rPr>
        <sz val="11"/>
        <rFont val="Symbol"/>
        <family val="1"/>
      </rPr>
      <t>e</t>
    </r>
    <r>
      <rPr>
        <sz val="11"/>
        <rFont val="Arial Narrow"/>
        <family val="2"/>
      </rPr>
      <t>* =</t>
    </r>
  </si>
  <si>
    <t>n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</si>
</sst>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"/>
    <numFmt numFmtId="178" formatCode="0.000000"/>
    <numFmt numFmtId="179" formatCode="0.0000"/>
    <numFmt numFmtId="180" formatCode="0.0000000"/>
    <numFmt numFmtId="181" formatCode="0.00000000"/>
    <numFmt numFmtId="182" formatCode="d/m/yy"/>
    <numFmt numFmtId="183" formatCode="d/m"/>
    <numFmt numFmtId="184" formatCode="d\.\ mmmm\ yyyy"/>
    <numFmt numFmtId="185" formatCode="mmm/yyyy"/>
  </numFmts>
  <fonts count="65">
    <font>
      <sz val="10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b/>
      <u val="single"/>
      <sz val="10"/>
      <name val="Arial CE"/>
      <family val="2"/>
    </font>
    <font>
      <sz val="8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 CE"/>
      <family val="2"/>
    </font>
    <font>
      <sz val="12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vertAlign val="subscript"/>
      <sz val="11"/>
      <name val="Arial Narrow"/>
      <family val="2"/>
    </font>
    <font>
      <b/>
      <sz val="11"/>
      <name val="Arial Narrow"/>
      <family val="2"/>
    </font>
    <font>
      <sz val="11"/>
      <name val="Symbol"/>
      <family val="1"/>
    </font>
    <font>
      <sz val="10"/>
      <color indexed="8"/>
      <name val="Arial CE"/>
      <family val="0"/>
    </font>
    <font>
      <b/>
      <sz val="12"/>
      <color indexed="18"/>
      <name val="Arial CE"/>
      <family val="0"/>
    </font>
    <font>
      <b/>
      <vertAlign val="superscript"/>
      <sz val="12"/>
      <color indexed="18"/>
      <name val="Arial CE"/>
      <family val="0"/>
    </font>
    <font>
      <b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7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4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2" fontId="4" fillId="0" borderId="0" xfId="0" applyNumberFormat="1" applyFont="1" applyAlignment="1">
      <alignment/>
    </xf>
    <xf numFmtId="172" fontId="1" fillId="0" borderId="0" xfId="0" applyFont="1" applyAlignment="1">
      <alignment/>
    </xf>
    <xf numFmtId="172" fontId="10" fillId="0" borderId="0" xfId="0" applyFont="1" applyAlignment="1">
      <alignment/>
    </xf>
    <xf numFmtId="172" fontId="6" fillId="0" borderId="0" xfId="0" applyFont="1" applyAlignment="1">
      <alignment/>
    </xf>
    <xf numFmtId="172" fontId="10" fillId="0" borderId="0" xfId="0" applyFont="1" applyAlignment="1" applyProtection="1">
      <alignment horizontal="left"/>
      <protection/>
    </xf>
    <xf numFmtId="172" fontId="7" fillId="0" borderId="10" xfId="0" applyFont="1" applyBorder="1" applyAlignment="1" applyProtection="1">
      <alignment horizontal="left"/>
      <protection/>
    </xf>
    <xf numFmtId="172" fontId="7" fillId="0" borderId="11" xfId="0" applyFont="1" applyBorder="1" applyAlignment="1" applyProtection="1">
      <alignment horizontal="center"/>
      <protection/>
    </xf>
    <xf numFmtId="172" fontId="7" fillId="0" borderId="12" xfId="0" applyFont="1" applyBorder="1" applyAlignment="1" applyProtection="1">
      <alignment horizontal="center"/>
      <protection/>
    </xf>
    <xf numFmtId="172" fontId="7" fillId="0" borderId="13" xfId="0" applyFont="1" applyBorder="1" applyAlignment="1" applyProtection="1">
      <alignment horizontal="left"/>
      <protection/>
    </xf>
    <xf numFmtId="172" fontId="7" fillId="0" borderId="10" xfId="0" applyFont="1" applyBorder="1" applyAlignment="1" applyProtection="1">
      <alignment horizontal="center"/>
      <protection/>
    </xf>
    <xf numFmtId="172" fontId="7" fillId="0" borderId="14" xfId="0" applyFont="1" applyBorder="1" applyAlignment="1">
      <alignment/>
    </xf>
    <xf numFmtId="172" fontId="7" fillId="0" borderId="15" xfId="0" applyFont="1" applyBorder="1" applyAlignment="1">
      <alignment/>
    </xf>
    <xf numFmtId="172" fontId="7" fillId="0" borderId="16" xfId="0" applyFont="1" applyBorder="1" applyAlignment="1" applyProtection="1">
      <alignment horizontal="left"/>
      <protection/>
    </xf>
    <xf numFmtId="172" fontId="7" fillId="0" borderId="13" xfId="0" applyFont="1" applyBorder="1" applyAlignment="1" applyProtection="1">
      <alignment horizontal="center"/>
      <protection/>
    </xf>
    <xf numFmtId="172" fontId="7" fillId="0" borderId="17" xfId="0" applyFont="1" applyBorder="1" applyAlignment="1" applyProtection="1">
      <alignment horizontal="center"/>
      <protection/>
    </xf>
    <xf numFmtId="172" fontId="7" fillId="0" borderId="18" xfId="0" applyFont="1" applyBorder="1" applyAlignment="1" applyProtection="1">
      <alignment horizontal="center"/>
      <protection/>
    </xf>
    <xf numFmtId="172" fontId="7" fillId="0" borderId="19" xfId="0" applyFont="1" applyBorder="1" applyAlignment="1">
      <alignment/>
    </xf>
    <xf numFmtId="172" fontId="7" fillId="0" borderId="16" xfId="0" applyFont="1" applyBorder="1" applyAlignment="1">
      <alignment/>
    </xf>
    <xf numFmtId="172" fontId="7" fillId="0" borderId="20" xfId="0" applyFont="1" applyBorder="1" applyAlignment="1">
      <alignment/>
    </xf>
    <xf numFmtId="172" fontId="7" fillId="0" borderId="21" xfId="0" applyFont="1" applyBorder="1" applyAlignment="1">
      <alignment/>
    </xf>
    <xf numFmtId="172" fontId="11" fillId="0" borderId="22" xfId="0" applyFont="1" applyBorder="1" applyAlignment="1" applyProtection="1">
      <alignment/>
      <protection/>
    </xf>
    <xf numFmtId="172" fontId="7" fillId="0" borderId="22" xfId="0" applyFont="1" applyBorder="1" applyAlignment="1" applyProtection="1">
      <alignment/>
      <protection/>
    </xf>
    <xf numFmtId="172" fontId="7" fillId="0" borderId="23" xfId="0" applyFont="1" applyBorder="1" applyAlignment="1" applyProtection="1">
      <alignment/>
      <protection/>
    </xf>
    <xf numFmtId="172" fontId="7" fillId="0" borderId="24" xfId="0" applyFont="1" applyBorder="1" applyAlignment="1" applyProtection="1">
      <alignment horizont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72" fontId="7" fillId="0" borderId="26" xfId="0" applyFont="1" applyBorder="1" applyAlignment="1" applyProtection="1">
      <alignment/>
      <protection/>
    </xf>
    <xf numFmtId="172" fontId="7" fillId="0" borderId="27" xfId="0" applyFont="1" applyBorder="1" applyAlignment="1" applyProtection="1">
      <alignment horizontal="center"/>
      <protection/>
    </xf>
    <xf numFmtId="2" fontId="7" fillId="0" borderId="28" xfId="0" applyNumberFormat="1" applyFont="1" applyBorder="1" applyAlignment="1" applyProtection="1">
      <alignment horizontal="center"/>
      <protection/>
    </xf>
    <xf numFmtId="172" fontId="11" fillId="0" borderId="0" xfId="0" applyFont="1" applyAlignment="1" applyProtection="1">
      <alignment/>
      <protection/>
    </xf>
    <xf numFmtId="172" fontId="12" fillId="0" borderId="0" xfId="0" applyFont="1" applyAlignment="1">
      <alignment/>
    </xf>
    <xf numFmtId="172" fontId="12" fillId="0" borderId="0" xfId="0" applyFont="1" applyAlignment="1" applyProtection="1">
      <alignment/>
      <protection/>
    </xf>
    <xf numFmtId="173" fontId="13" fillId="0" borderId="22" xfId="0" applyNumberFormat="1" applyFont="1" applyBorder="1" applyAlignment="1" applyProtection="1">
      <alignment horizontal="center"/>
      <protection/>
    </xf>
    <xf numFmtId="172" fontId="14" fillId="0" borderId="22" xfId="0" applyFont="1" applyBorder="1" applyAlignment="1" applyProtection="1">
      <alignment horizontal="center"/>
      <protection/>
    </xf>
    <xf numFmtId="172" fontId="3" fillId="0" borderId="0" xfId="0" applyFont="1" applyBorder="1" applyAlignment="1" applyProtection="1">
      <alignment horizontal="left"/>
      <protection/>
    </xf>
    <xf numFmtId="0" fontId="16" fillId="0" borderId="0" xfId="46" applyFont="1">
      <alignment/>
      <protection/>
    </xf>
    <xf numFmtId="172" fontId="17" fillId="0" borderId="0" xfId="0" applyFont="1" applyAlignment="1">
      <alignment/>
    </xf>
    <xf numFmtId="172" fontId="4" fillId="0" borderId="0" xfId="0" applyFont="1" applyAlignment="1" applyProtection="1">
      <alignment horizontal="left"/>
      <protection/>
    </xf>
    <xf numFmtId="172" fontId="4" fillId="0" borderId="0" xfId="0" applyFont="1" applyAlignment="1" applyProtection="1">
      <alignment/>
      <protection/>
    </xf>
    <xf numFmtId="172" fontId="4" fillId="0" borderId="0" xfId="0" applyFont="1" applyAlignment="1" applyProtection="1">
      <alignment horizontal="right"/>
      <protection/>
    </xf>
    <xf numFmtId="172" fontId="18" fillId="0" borderId="0" xfId="0" applyFont="1" applyAlignment="1" applyProtection="1">
      <alignment horizontal="left"/>
      <protection/>
    </xf>
    <xf numFmtId="0" fontId="19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173" fontId="19" fillId="0" borderId="0" xfId="0" applyNumberFormat="1" applyFont="1" applyBorder="1" applyAlignment="1">
      <alignment/>
    </xf>
    <xf numFmtId="179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/>
    </xf>
    <xf numFmtId="0" fontId="19" fillId="0" borderId="0" xfId="0" applyNumberFormat="1" applyFont="1" applyAlignment="1">
      <alignment horizontal="right"/>
    </xf>
    <xf numFmtId="173" fontId="29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Alignment="1">
      <alignment/>
    </xf>
    <xf numFmtId="0" fontId="19" fillId="0" borderId="11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80" fontId="19" fillId="0" borderId="13" xfId="0" applyNumberFormat="1" applyFont="1" applyBorder="1" applyAlignment="1">
      <alignment horizontal="center" vertical="center"/>
    </xf>
    <xf numFmtId="173" fontId="29" fillId="0" borderId="13" xfId="0" applyNumberFormat="1" applyFont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>
      <alignment horizontal="center" vertical="center"/>
    </xf>
    <xf numFmtId="173" fontId="19" fillId="0" borderId="1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180" fontId="19" fillId="0" borderId="19" xfId="0" applyNumberFormat="1" applyFont="1" applyBorder="1" applyAlignment="1">
      <alignment horizontal="center" vertical="center"/>
    </xf>
    <xf numFmtId="173" fontId="29" fillId="0" borderId="19" xfId="0" applyNumberFormat="1" applyFont="1" applyBorder="1" applyAlignment="1" applyProtection="1">
      <alignment horizontal="center" vertical="center"/>
      <protection/>
    </xf>
    <xf numFmtId="2" fontId="19" fillId="0" borderId="14" xfId="0" applyNumberFormat="1" applyFont="1" applyBorder="1" applyAlignment="1">
      <alignment horizontal="center" vertical="center"/>
    </xf>
    <xf numFmtId="173" fontId="19" fillId="0" borderId="19" xfId="0" applyNumberFormat="1" applyFont="1" applyBorder="1" applyAlignment="1">
      <alignment horizontal="center" vertical="center"/>
    </xf>
    <xf numFmtId="18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73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172" fontId="7" fillId="0" borderId="34" xfId="0" applyFont="1" applyBorder="1" applyAlignment="1" applyProtection="1">
      <alignment horizontal="center"/>
      <protection/>
    </xf>
    <xf numFmtId="172" fontId="7" fillId="0" borderId="0" xfId="0" applyFont="1" applyBorder="1" applyAlignment="1" applyProtection="1">
      <alignment horizontal="center"/>
      <protection/>
    </xf>
    <xf numFmtId="172" fontId="7" fillId="0" borderId="15" xfId="0" applyFont="1" applyBorder="1" applyAlignment="1" applyProtection="1">
      <alignment horizontal="center"/>
      <protection/>
    </xf>
    <xf numFmtId="172" fontId="7" fillId="0" borderId="23" xfId="0" applyFont="1" applyBorder="1" applyAlignment="1" applyProtection="1">
      <alignment horizontal="center"/>
      <protection/>
    </xf>
    <xf numFmtId="172" fontId="7" fillId="0" borderId="26" xfId="0" applyFont="1" applyBorder="1" applyAlignment="1" applyProtection="1">
      <alignment horizontal="center"/>
      <protection/>
    </xf>
    <xf numFmtId="172" fontId="7" fillId="0" borderId="11" xfId="0" applyFont="1" applyBorder="1" applyAlignment="1" applyProtection="1">
      <alignment horizontal="center"/>
      <protection/>
    </xf>
    <xf numFmtId="172" fontId="7" fillId="0" borderId="12" xfId="0" applyFont="1" applyBorder="1" applyAlignment="1" applyProtection="1">
      <alignment horizontal="center"/>
      <protection/>
    </xf>
    <xf numFmtId="172" fontId="7" fillId="0" borderId="29" xfId="0" applyFont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1-časové závislosti a výběr spektra-vzorové vypracování-U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Kalibrační přímka_standard B </a:t>
            </a:r>
          </a:p>
        </c:rich>
      </c:tx>
      <c:layout>
        <c:manualLayout>
          <c:xMode val="factor"/>
          <c:yMode val="factor"/>
          <c:x val="0.0337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775"/>
          <c:w val="0.923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Tab_graf!$J$8:$J$13</c:f>
              <c:numCach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Tab_graf!$K$8:$K$13</c:f>
              <c:numCache>
                <c:ptCount val="6"/>
                <c:pt idx="0">
                  <c:v>0.119</c:v>
                </c:pt>
                <c:pt idx="1">
                  <c:v>0.219</c:v>
                </c:pt>
                <c:pt idx="2">
                  <c:v>0.321</c:v>
                </c:pt>
                <c:pt idx="3">
                  <c:v>0.432</c:v>
                </c:pt>
                <c:pt idx="4">
                  <c:v>0.526</c:v>
                </c:pt>
                <c:pt idx="5">
                  <c:v>0.625</c:v>
                </c:pt>
              </c:numCache>
            </c:numRef>
          </c:yVal>
          <c:smooth val="0"/>
        </c:ser>
        <c:axId val="28934019"/>
        <c:axId val="38626348"/>
      </c:scatterChart>
      <c:valAx>
        <c:axId val="28934019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 (ug)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26348"/>
        <c:crosses val="autoZero"/>
        <c:crossBetween val="midCat"/>
        <c:dispUnits/>
        <c:majorUnit val="50"/>
      </c:valAx>
      <c:valAx>
        <c:axId val="3862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34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50390625" style="0" customWidth="1"/>
    <col min="2" max="2" width="6.25390625" style="0" customWidth="1"/>
    <col min="3" max="4" width="6.375" style="0" customWidth="1"/>
    <col min="5" max="5" width="7.375" style="0" customWidth="1"/>
    <col min="10" max="10" width="5.50390625" style="0" customWidth="1"/>
    <col min="11" max="11" width="5.25390625" style="0" customWidth="1"/>
  </cols>
  <sheetData>
    <row r="1" spans="1:13" ht="15">
      <c r="A1" s="40" t="s">
        <v>51</v>
      </c>
      <c r="B1" s="2"/>
      <c r="C1" s="45" t="s">
        <v>52</v>
      </c>
      <c r="D1" s="3"/>
      <c r="E1" s="2"/>
      <c r="F1" s="4"/>
      <c r="G1" s="5"/>
      <c r="H1" s="5"/>
      <c r="I1" s="5"/>
      <c r="J1" s="5"/>
      <c r="K1" s="6"/>
      <c r="L1" s="7"/>
      <c r="M1" s="1"/>
    </row>
    <row r="2" spans="1:13" ht="12.75">
      <c r="A2" s="39"/>
      <c r="B2" s="3"/>
      <c r="C2" s="8"/>
      <c r="D2" s="3"/>
      <c r="E2" s="3"/>
      <c r="F2" s="9"/>
      <c r="G2" s="3"/>
      <c r="H2" s="3"/>
      <c r="I2" s="3"/>
      <c r="J2" s="3"/>
      <c r="K2" s="3"/>
      <c r="L2" s="7"/>
      <c r="M2" s="1"/>
    </row>
    <row r="3" spans="1:13" ht="12.75">
      <c r="A3" s="10"/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ht="12.75">
      <c r="A4" s="11" t="s">
        <v>44</v>
      </c>
      <c r="B4" s="92" t="s">
        <v>43</v>
      </c>
      <c r="C4" s="93"/>
      <c r="D4" s="94" t="s">
        <v>45</v>
      </c>
      <c r="E4" s="95"/>
      <c r="F4" s="94" t="s">
        <v>46</v>
      </c>
      <c r="G4" s="96"/>
      <c r="H4" s="96"/>
      <c r="I4" s="95"/>
      <c r="J4" s="94" t="s">
        <v>47</v>
      </c>
      <c r="K4" s="96"/>
      <c r="L4" s="95"/>
      <c r="M4" s="1"/>
    </row>
    <row r="5" spans="1:13" ht="13.5" thickBot="1">
      <c r="A5" s="14" t="s">
        <v>48</v>
      </c>
      <c r="B5" s="15" t="s">
        <v>0</v>
      </c>
      <c r="C5" s="15" t="s">
        <v>1</v>
      </c>
      <c r="D5" s="16"/>
      <c r="E5" s="17"/>
      <c r="F5" s="18"/>
      <c r="G5" s="16"/>
      <c r="H5" s="16"/>
      <c r="I5" s="17"/>
      <c r="J5" s="89" t="s">
        <v>49</v>
      </c>
      <c r="K5" s="90"/>
      <c r="L5" s="91"/>
      <c r="M5" s="1"/>
    </row>
    <row r="6" spans="1:13" ht="12.75">
      <c r="A6" s="14" t="s">
        <v>50</v>
      </c>
      <c r="B6" s="19" t="s">
        <v>2</v>
      </c>
      <c r="C6" s="19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2" t="s">
        <v>9</v>
      </c>
      <c r="J6" s="20" t="s">
        <v>2</v>
      </c>
      <c r="K6" s="21" t="s">
        <v>3</v>
      </c>
      <c r="L6" s="13" t="s">
        <v>6</v>
      </c>
      <c r="M6" s="1"/>
    </row>
    <row r="7" spans="1:13" ht="12.75">
      <c r="A7" s="22"/>
      <c r="B7" s="22"/>
      <c r="C7" s="22"/>
      <c r="D7" s="22"/>
      <c r="E7" s="22"/>
      <c r="F7" s="22"/>
      <c r="G7" s="22"/>
      <c r="H7" s="22"/>
      <c r="I7" s="23"/>
      <c r="J7" s="24"/>
      <c r="K7" s="25"/>
      <c r="L7" s="17"/>
      <c r="M7" s="1"/>
    </row>
    <row r="8" spans="1:13" ht="12.75">
      <c r="A8" s="26">
        <v>1</v>
      </c>
      <c r="B8" s="38">
        <v>50</v>
      </c>
      <c r="C8" s="37">
        <v>0.119</v>
      </c>
      <c r="D8" s="27">
        <f aca="true" t="shared" si="0" ref="D8:D13">(B8)^2</f>
        <v>2500</v>
      </c>
      <c r="E8" s="27">
        <f aca="true" t="shared" si="1" ref="E8:E13">B8*C8</f>
        <v>5.949999999999999</v>
      </c>
      <c r="F8" s="27">
        <f aca="true" t="shared" si="2" ref="F8:F13">($B$30+($B$27*B8))</f>
        <v>0.11923809523809534</v>
      </c>
      <c r="G8" s="27">
        <f aca="true" t="shared" si="3" ref="G8:G13">C8-F8</f>
        <v>-0.00023809523809534272</v>
      </c>
      <c r="H8" s="27">
        <f aca="true" t="shared" si="4" ref="H8:H13">(G8)^2</f>
        <v>5.668934240367794E-08</v>
      </c>
      <c r="I8" s="28">
        <f aca="true" t="shared" si="5" ref="I8:I13">(C8)^2</f>
        <v>0.014160999999999998</v>
      </c>
      <c r="J8" s="29">
        <f aca="true" t="shared" si="6" ref="J8:K13">B8</f>
        <v>50</v>
      </c>
      <c r="K8" s="30">
        <f t="shared" si="6"/>
        <v>0.119</v>
      </c>
      <c r="L8" s="31">
        <f aca="true" t="shared" si="7" ref="L8:L13">F8</f>
        <v>0.11923809523809534</v>
      </c>
      <c r="M8" s="1"/>
    </row>
    <row r="9" spans="1:13" ht="12.75">
      <c r="A9" s="26">
        <v>2</v>
      </c>
      <c r="B9" s="38">
        <v>100</v>
      </c>
      <c r="C9" s="37">
        <v>0.219</v>
      </c>
      <c r="D9" s="27">
        <f t="shared" si="0"/>
        <v>10000</v>
      </c>
      <c r="E9" s="27">
        <f t="shared" si="1"/>
        <v>21.9</v>
      </c>
      <c r="F9" s="27">
        <f t="shared" si="2"/>
        <v>0.22100952380952388</v>
      </c>
      <c r="G9" s="27">
        <f t="shared" si="3"/>
        <v>-0.0020095238095238777</v>
      </c>
      <c r="H9" s="27">
        <f t="shared" si="4"/>
        <v>4.038185941043357E-06</v>
      </c>
      <c r="I9" s="28">
        <f t="shared" si="5"/>
        <v>0.047961</v>
      </c>
      <c r="J9" s="29">
        <f t="shared" si="6"/>
        <v>100</v>
      </c>
      <c r="K9" s="30">
        <f t="shared" si="6"/>
        <v>0.219</v>
      </c>
      <c r="L9" s="31">
        <f t="shared" si="7"/>
        <v>0.22100952380952388</v>
      </c>
      <c r="M9" s="1"/>
    </row>
    <row r="10" spans="1:13" ht="12.75">
      <c r="A10" s="26">
        <v>3</v>
      </c>
      <c r="B10" s="38">
        <v>150</v>
      </c>
      <c r="C10" s="37">
        <v>0.321</v>
      </c>
      <c r="D10" s="27">
        <f t="shared" si="0"/>
        <v>22500</v>
      </c>
      <c r="E10" s="27">
        <f t="shared" si="1"/>
        <v>48.15</v>
      </c>
      <c r="F10" s="27">
        <f t="shared" si="2"/>
        <v>0.32278095238095234</v>
      </c>
      <c r="G10" s="27">
        <f t="shared" si="3"/>
        <v>-0.0017809523809523276</v>
      </c>
      <c r="H10" s="27">
        <f t="shared" si="4"/>
        <v>3.1717913832197644E-06</v>
      </c>
      <c r="I10" s="28">
        <f t="shared" si="5"/>
        <v>0.10304100000000001</v>
      </c>
      <c r="J10" s="29">
        <f t="shared" si="6"/>
        <v>150</v>
      </c>
      <c r="K10" s="30">
        <f t="shared" si="6"/>
        <v>0.321</v>
      </c>
      <c r="L10" s="31">
        <f t="shared" si="7"/>
        <v>0.32278095238095234</v>
      </c>
      <c r="M10" s="1"/>
    </row>
    <row r="11" spans="1:13" ht="12.75">
      <c r="A11" s="26">
        <v>4</v>
      </c>
      <c r="B11" s="38">
        <v>200</v>
      </c>
      <c r="C11" s="37">
        <v>0.432</v>
      </c>
      <c r="D11" s="27">
        <f t="shared" si="0"/>
        <v>40000</v>
      </c>
      <c r="E11" s="27">
        <f t="shared" si="1"/>
        <v>86.4</v>
      </c>
      <c r="F11" s="27">
        <f t="shared" si="2"/>
        <v>0.4245523809523809</v>
      </c>
      <c r="G11" s="27">
        <f t="shared" si="3"/>
        <v>0.007447619047619092</v>
      </c>
      <c r="H11" s="27">
        <f t="shared" si="4"/>
        <v>5.5467029478458705E-05</v>
      </c>
      <c r="I11" s="28">
        <f t="shared" si="5"/>
        <v>0.18662399999999998</v>
      </c>
      <c r="J11" s="29">
        <f t="shared" si="6"/>
        <v>200</v>
      </c>
      <c r="K11" s="30">
        <f t="shared" si="6"/>
        <v>0.432</v>
      </c>
      <c r="L11" s="31">
        <f t="shared" si="7"/>
        <v>0.4245523809523809</v>
      </c>
      <c r="M11" s="1"/>
    </row>
    <row r="12" spans="1:13" ht="12.75">
      <c r="A12" s="26">
        <v>5</v>
      </c>
      <c r="B12" s="38">
        <v>250</v>
      </c>
      <c r="C12" s="37">
        <v>0.526</v>
      </c>
      <c r="D12" s="27">
        <f t="shared" si="0"/>
        <v>62500</v>
      </c>
      <c r="E12" s="27">
        <f t="shared" si="1"/>
        <v>131.5</v>
      </c>
      <c r="F12" s="27">
        <f t="shared" si="2"/>
        <v>0.5263238095238094</v>
      </c>
      <c r="G12" s="27">
        <f t="shared" si="3"/>
        <v>-0.000323809523809393</v>
      </c>
      <c r="H12" s="27">
        <f t="shared" si="4"/>
        <v>1.0485260770966584E-07</v>
      </c>
      <c r="I12" s="28">
        <f t="shared" si="5"/>
        <v>0.27667600000000003</v>
      </c>
      <c r="J12" s="29">
        <f t="shared" si="6"/>
        <v>250</v>
      </c>
      <c r="K12" s="30">
        <f t="shared" si="6"/>
        <v>0.526</v>
      </c>
      <c r="L12" s="31">
        <f t="shared" si="7"/>
        <v>0.5263238095238094</v>
      </c>
      <c r="M12" s="1"/>
    </row>
    <row r="13" spans="1:13" ht="13.5" thickBot="1">
      <c r="A13" s="26">
        <v>6</v>
      </c>
      <c r="B13" s="38">
        <v>300</v>
      </c>
      <c r="C13" s="37">
        <v>0.625</v>
      </c>
      <c r="D13" s="27">
        <f t="shared" si="0"/>
        <v>90000</v>
      </c>
      <c r="E13" s="27">
        <f t="shared" si="1"/>
        <v>187.5</v>
      </c>
      <c r="F13" s="27">
        <f t="shared" si="2"/>
        <v>0.6280952380952379</v>
      </c>
      <c r="G13" s="27">
        <f t="shared" si="3"/>
        <v>-0.003095238095237929</v>
      </c>
      <c r="H13" s="27">
        <f t="shared" si="4"/>
        <v>9.580498866212122E-06</v>
      </c>
      <c r="I13" s="28">
        <f t="shared" si="5"/>
        <v>0.390625</v>
      </c>
      <c r="J13" s="32">
        <f t="shared" si="6"/>
        <v>300</v>
      </c>
      <c r="K13" s="33">
        <f t="shared" si="6"/>
        <v>0.625</v>
      </c>
      <c r="L13" s="31">
        <f t="shared" si="7"/>
        <v>0.6280952380952379</v>
      </c>
      <c r="M13" s="1"/>
    </row>
    <row r="14" spans="1:13" ht="12.75">
      <c r="A14" s="34"/>
      <c r="B14" s="35"/>
      <c r="C14" s="35"/>
      <c r="D14" s="3"/>
      <c r="E14" s="3"/>
      <c r="F14" s="3"/>
      <c r="G14" s="3"/>
      <c r="H14" s="3"/>
      <c r="I14" s="3"/>
      <c r="J14" s="36"/>
      <c r="K14" s="35"/>
      <c r="L14" s="35"/>
      <c r="M14" s="1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ht="12.75">
      <c r="A16" s="2"/>
      <c r="B16" s="42" t="s">
        <v>10</v>
      </c>
      <c r="C16" s="42" t="s">
        <v>11</v>
      </c>
      <c r="D16" s="2"/>
      <c r="E16" s="42" t="s">
        <v>12</v>
      </c>
      <c r="F16" s="2"/>
      <c r="G16" s="2"/>
      <c r="H16" s="42" t="s">
        <v>13</v>
      </c>
      <c r="I16" s="42" t="s">
        <v>14</v>
      </c>
      <c r="J16" s="2"/>
      <c r="K16" s="2"/>
      <c r="L16" s="2"/>
      <c r="M16" s="1"/>
    </row>
    <row r="17" spans="1:13" ht="12.75">
      <c r="A17" s="2"/>
      <c r="B17" s="43">
        <f>SUM(B8:B14)</f>
        <v>1050</v>
      </c>
      <c r="C17" s="43">
        <f>SUM(C8:C14)</f>
        <v>2.242</v>
      </c>
      <c r="D17" s="2"/>
      <c r="E17" s="43">
        <f>SUM(E8:E14)</f>
        <v>481.4</v>
      </c>
      <c r="F17" s="2"/>
      <c r="G17" s="2"/>
      <c r="H17" s="2"/>
      <c r="I17" s="2"/>
      <c r="J17" s="2"/>
      <c r="K17" s="2"/>
      <c r="L17" s="2"/>
      <c r="M17" s="1"/>
    </row>
    <row r="18" spans="1:13" ht="12.75">
      <c r="A18" s="2"/>
      <c r="B18" s="42" t="s">
        <v>15</v>
      </c>
      <c r="C18" s="42" t="s">
        <v>16</v>
      </c>
      <c r="D18" s="42" t="s">
        <v>17</v>
      </c>
      <c r="E18" s="2"/>
      <c r="F18" s="2"/>
      <c r="G18" s="2"/>
      <c r="H18" s="43">
        <f>SUM(H8:H14)</f>
        <v>7.24190476190473E-05</v>
      </c>
      <c r="I18" s="43">
        <f>SUM(I8:I14)</f>
        <v>1.019088</v>
      </c>
      <c r="J18" s="2"/>
      <c r="K18" s="2"/>
      <c r="L18" s="2"/>
      <c r="M18" s="1"/>
    </row>
    <row r="19" spans="1:13" ht="12.75">
      <c r="A19" s="2"/>
      <c r="B19" s="43">
        <f>(B17)^2</f>
        <v>1102500</v>
      </c>
      <c r="C19" s="43">
        <f>(C17)^2</f>
        <v>5.026564</v>
      </c>
      <c r="D19" s="43">
        <f>SUM(D8:D14)</f>
        <v>227500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2.75">
      <c r="A21" s="42" t="s">
        <v>18</v>
      </c>
      <c r="B21" s="2"/>
      <c r="C21" s="43">
        <f>COUNTA(B8:B14)</f>
        <v>6</v>
      </c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2.75">
      <c r="A23" s="4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2.75">
      <c r="A24" s="42" t="s">
        <v>20</v>
      </c>
      <c r="B24" s="2"/>
      <c r="C24" s="2"/>
      <c r="D24" s="42" t="s">
        <v>21</v>
      </c>
      <c r="E24" s="2"/>
      <c r="F24" s="2"/>
      <c r="G24" s="2"/>
      <c r="H24" s="2"/>
      <c r="I24" s="2"/>
      <c r="J24" s="2"/>
      <c r="K24" s="2"/>
      <c r="L24" s="2"/>
      <c r="M24" s="1"/>
    </row>
    <row r="25" spans="1:13" ht="12.75">
      <c r="A25" s="2"/>
      <c r="B25" s="2"/>
      <c r="C25" s="44" t="s">
        <v>22</v>
      </c>
      <c r="D25" s="42" t="s">
        <v>23</v>
      </c>
      <c r="E25" s="2"/>
      <c r="F25" s="2"/>
      <c r="G25" s="2"/>
      <c r="H25" s="2"/>
      <c r="I25" s="2"/>
      <c r="J25" s="2"/>
      <c r="K25" s="2"/>
      <c r="L25" s="2"/>
      <c r="M25" s="1"/>
    </row>
    <row r="26" spans="1:13" ht="12.75">
      <c r="A26" s="2"/>
      <c r="B26" s="2"/>
      <c r="C26" s="2"/>
      <c r="D26" s="42" t="s">
        <v>24</v>
      </c>
      <c r="E26" s="42" t="s">
        <v>25</v>
      </c>
      <c r="F26" s="2"/>
      <c r="G26" s="2"/>
      <c r="H26" s="2"/>
      <c r="I26" s="2"/>
      <c r="J26" s="2"/>
      <c r="K26" s="2"/>
      <c r="L26" s="2"/>
      <c r="M26" s="1"/>
    </row>
    <row r="27" spans="1:13" ht="12.75">
      <c r="A27" s="44" t="s">
        <v>22</v>
      </c>
      <c r="B27" s="43">
        <f>(($B$17*$C$17)-($C$21*$E$17))/($B$19-($C$21*$D$19))</f>
        <v>0.0020354285714285704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2.75">
      <c r="A29" s="2"/>
      <c r="B29" s="2"/>
      <c r="C29" s="44" t="s">
        <v>26</v>
      </c>
      <c r="D29" s="42" t="s">
        <v>27</v>
      </c>
      <c r="E29" s="2"/>
      <c r="F29" s="2"/>
      <c r="G29" s="2"/>
      <c r="H29" s="2"/>
      <c r="I29" s="2"/>
      <c r="J29" s="2"/>
      <c r="K29" s="2"/>
      <c r="L29" s="2"/>
      <c r="M29" s="1"/>
    </row>
    <row r="30" spans="1:13" ht="12.75">
      <c r="A30" s="44" t="s">
        <v>26</v>
      </c>
      <c r="B30" s="43">
        <f>(1/$C$21)*($C$17-$B$27*$B$17)</f>
        <v>0.017466666666666814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2.75">
      <c r="A32" s="2"/>
      <c r="B32" s="2"/>
      <c r="C32" s="42" t="s">
        <v>28</v>
      </c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2.75">
      <c r="A34" s="42" t="s">
        <v>29</v>
      </c>
      <c r="B34" s="43">
        <f>SQRT($H$18/($C$21-2))</f>
        <v>0.004254969083878498</v>
      </c>
      <c r="C34" s="42" t="s">
        <v>29</v>
      </c>
      <c r="D34" s="42" t="s">
        <v>30</v>
      </c>
      <c r="E34" s="2"/>
      <c r="F34" s="2"/>
      <c r="G34" s="2"/>
      <c r="H34" s="2"/>
      <c r="I34" s="2"/>
      <c r="J34" s="2"/>
      <c r="K34" s="2"/>
      <c r="L34" s="2"/>
      <c r="M34" s="1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2.75">
      <c r="A36" s="2"/>
      <c r="B36" s="2"/>
      <c r="C36" s="42" t="s">
        <v>28</v>
      </c>
      <c r="D36" s="2"/>
      <c r="E36" s="42"/>
      <c r="F36" s="42"/>
      <c r="G36" s="42" t="s">
        <v>31</v>
      </c>
      <c r="H36" s="2"/>
      <c r="I36" s="2"/>
      <c r="J36" s="2"/>
      <c r="K36" s="2"/>
      <c r="L36" s="2"/>
      <c r="M36" s="1"/>
    </row>
    <row r="37" spans="1:13" ht="12.75">
      <c r="A37" s="42" t="s">
        <v>32</v>
      </c>
      <c r="B37" s="43">
        <f>$B$34/(SQRT($D$19-($D$39*$B$17)))</f>
        <v>2.0342643123539743E-05</v>
      </c>
      <c r="C37" s="42" t="s">
        <v>32</v>
      </c>
      <c r="D37" s="42" t="s">
        <v>33</v>
      </c>
      <c r="E37" s="2"/>
      <c r="F37" s="2"/>
      <c r="G37" s="2"/>
      <c r="H37" s="2"/>
      <c r="I37" s="2"/>
      <c r="J37" s="2"/>
      <c r="K37" s="2"/>
      <c r="L37" s="2"/>
      <c r="M37" s="1"/>
    </row>
    <row r="38" spans="1:13" ht="12.75">
      <c r="A38" s="42" t="s">
        <v>34</v>
      </c>
      <c r="B38" s="43">
        <f>B37*100/B27</f>
        <v>0.9994280029813186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2.75">
      <c r="A39" s="2"/>
      <c r="B39" s="2"/>
      <c r="C39" s="42" t="s">
        <v>35</v>
      </c>
      <c r="D39" s="43">
        <f>AVERAGEA(B8:B14)</f>
        <v>175</v>
      </c>
      <c r="E39" s="2"/>
      <c r="F39" s="2"/>
      <c r="G39" s="2"/>
      <c r="H39" s="2"/>
      <c r="I39" s="2"/>
      <c r="J39" s="2"/>
      <c r="K39" s="2"/>
      <c r="L39" s="2"/>
      <c r="M39" s="1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2.75">
      <c r="A41" s="42" t="s">
        <v>36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2.75">
      <c r="A42" s="2"/>
      <c r="B42" s="42" t="s">
        <v>37</v>
      </c>
      <c r="C42" s="42" t="s">
        <v>38</v>
      </c>
      <c r="D42" s="43">
        <f>$B$45/$B$47</f>
        <v>0.9998002885762847</v>
      </c>
      <c r="E42" s="2"/>
      <c r="F42" s="2"/>
      <c r="G42" s="2"/>
      <c r="H42" s="2"/>
      <c r="I42" s="2"/>
      <c r="J42" s="2"/>
      <c r="K42" s="2"/>
      <c r="L42" s="2"/>
      <c r="M42" s="1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2.75">
      <c r="A44" s="42" t="s">
        <v>39</v>
      </c>
      <c r="B44" s="42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2.75">
      <c r="A45" s="42" t="s">
        <v>39</v>
      </c>
      <c r="B45" s="43">
        <f>($C$21*$E$17)-($B$17*$C$17)</f>
        <v>534.2999999999997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2.75">
      <c r="A46" s="42" t="s">
        <v>41</v>
      </c>
      <c r="B46" s="42" t="s">
        <v>42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2.75">
      <c r="A47" s="42" t="s">
        <v>41</v>
      </c>
      <c r="B47" s="43">
        <f>SQRT((($C$21*$D$19)-$B$19)*(($C$21*$I$18)-$C$19))</f>
        <v>534.4067271283176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4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4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4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4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4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4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4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4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4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4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4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4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4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4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4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4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4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</sheetData>
  <sheetProtection/>
  <mergeCells count="5">
    <mergeCell ref="J5:L5"/>
    <mergeCell ref="B4:C4"/>
    <mergeCell ref="D4:E4"/>
    <mergeCell ref="F4:I4"/>
    <mergeCell ref="J4:L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C17" sqref="C17"/>
    </sheetView>
  </sheetViews>
  <sheetFormatPr defaultColWidth="9.00390625" defaultRowHeight="12.75"/>
  <cols>
    <col min="1" max="1" width="5.50390625" style="46" customWidth="1"/>
    <col min="2" max="2" width="9.00390625" style="46" customWidth="1"/>
    <col min="3" max="3" width="10.875" style="46" bestFit="1" customWidth="1"/>
    <col min="4" max="5" width="11.625" style="46" customWidth="1"/>
    <col min="6" max="6" width="9.00390625" style="46" customWidth="1"/>
    <col min="7" max="7" width="11.625" style="46" customWidth="1"/>
    <col min="8" max="16384" width="9.00390625" style="46" customWidth="1"/>
  </cols>
  <sheetData>
    <row r="1" ht="16.5">
      <c r="A1" s="48" t="s">
        <v>69</v>
      </c>
    </row>
    <row r="3" spans="1:6" ht="18">
      <c r="A3" s="86" t="s">
        <v>68</v>
      </c>
      <c r="B3" s="87"/>
      <c r="C3" s="87" t="s">
        <v>66</v>
      </c>
      <c r="D3" s="87"/>
      <c r="E3" s="87">
        <v>100</v>
      </c>
      <c r="F3" s="87" t="s">
        <v>55</v>
      </c>
    </row>
    <row r="4" spans="1:6" ht="16.5">
      <c r="A4" s="87"/>
      <c r="B4" s="87"/>
      <c r="C4" s="87" t="s">
        <v>54</v>
      </c>
      <c r="D4" s="87"/>
      <c r="E4" s="87">
        <v>55.85</v>
      </c>
      <c r="F4" s="87" t="s">
        <v>53</v>
      </c>
    </row>
    <row r="5" spans="1:6" ht="16.5">
      <c r="A5" s="87"/>
      <c r="B5" s="87"/>
      <c r="C5" s="87"/>
      <c r="D5" s="87"/>
      <c r="E5" s="87"/>
      <c r="F5" s="87"/>
    </row>
    <row r="6" spans="1:6" ht="18">
      <c r="A6" s="87" t="s">
        <v>67</v>
      </c>
      <c r="B6" s="87"/>
      <c r="C6" s="87"/>
      <c r="D6" s="87"/>
      <c r="E6" s="88"/>
      <c r="F6" s="87"/>
    </row>
    <row r="8" spans="1:8" ht="18">
      <c r="A8" s="59" t="s">
        <v>56</v>
      </c>
      <c r="B8" s="60" t="s">
        <v>57</v>
      </c>
      <c r="C8" s="61" t="s">
        <v>58</v>
      </c>
      <c r="D8" s="60" t="s">
        <v>73</v>
      </c>
      <c r="E8" s="62" t="s">
        <v>70</v>
      </c>
      <c r="F8" s="60" t="s">
        <v>1</v>
      </c>
      <c r="G8" s="63" t="s">
        <v>59</v>
      </c>
      <c r="H8" s="60" t="s">
        <v>71</v>
      </c>
    </row>
    <row r="9" spans="1:8" ht="17.25" thickBot="1">
      <c r="A9" s="64"/>
      <c r="B9" s="65" t="s">
        <v>60</v>
      </c>
      <c r="C9" s="66" t="s">
        <v>61</v>
      </c>
      <c r="D9" s="65" t="s">
        <v>62</v>
      </c>
      <c r="E9" s="67" t="s">
        <v>63</v>
      </c>
      <c r="F9" s="65"/>
      <c r="G9" s="65"/>
      <c r="H9" s="65"/>
    </row>
    <row r="10" spans="1:8" ht="16.5">
      <c r="A10" s="68">
        <v>1</v>
      </c>
      <c r="B10" s="69">
        <v>0.5</v>
      </c>
      <c r="C10" s="70">
        <v>0.05</v>
      </c>
      <c r="D10" s="71"/>
      <c r="E10" s="70"/>
      <c r="F10" s="72"/>
      <c r="G10" s="73"/>
      <c r="H10" s="74"/>
    </row>
    <row r="11" spans="1:8" ht="16.5">
      <c r="A11" s="68">
        <v>2</v>
      </c>
      <c r="B11" s="69">
        <v>1</v>
      </c>
      <c r="C11" s="70">
        <v>0.1</v>
      </c>
      <c r="D11" s="71"/>
      <c r="E11" s="70"/>
      <c r="F11" s="72"/>
      <c r="G11" s="73"/>
      <c r="H11" s="74"/>
    </row>
    <row r="12" spans="1:8" ht="16.5">
      <c r="A12" s="68">
        <v>3</v>
      </c>
      <c r="B12" s="69">
        <v>1.5</v>
      </c>
      <c r="C12" s="70">
        <v>0.15</v>
      </c>
      <c r="D12" s="71"/>
      <c r="E12" s="70"/>
      <c r="F12" s="72"/>
      <c r="G12" s="73"/>
      <c r="H12" s="74"/>
    </row>
    <row r="13" spans="1:8" ht="16.5">
      <c r="A13" s="68">
        <v>4</v>
      </c>
      <c r="B13" s="69">
        <v>2</v>
      </c>
      <c r="C13" s="70">
        <v>0.2</v>
      </c>
      <c r="D13" s="71"/>
      <c r="E13" s="70"/>
      <c r="F13" s="72"/>
      <c r="G13" s="73"/>
      <c r="H13" s="74"/>
    </row>
    <row r="14" spans="1:8" ht="16.5">
      <c r="A14" s="68">
        <v>5</v>
      </c>
      <c r="B14" s="69">
        <v>2.5</v>
      </c>
      <c r="C14" s="70">
        <v>0.25</v>
      </c>
      <c r="D14" s="71"/>
      <c r="E14" s="70"/>
      <c r="F14" s="72"/>
      <c r="G14" s="73"/>
      <c r="H14" s="74"/>
    </row>
    <row r="15" spans="1:8" ht="16.5">
      <c r="A15" s="75">
        <v>6</v>
      </c>
      <c r="B15" s="76">
        <v>3</v>
      </c>
      <c r="C15" s="77">
        <v>0.3</v>
      </c>
      <c r="D15" s="78"/>
      <c r="E15" s="77"/>
      <c r="F15" s="79"/>
      <c r="G15" s="80"/>
      <c r="H15" s="81"/>
    </row>
    <row r="16" spans="1:8" ht="16.5">
      <c r="A16" s="70"/>
      <c r="B16" s="70"/>
      <c r="C16" s="70"/>
      <c r="D16" s="82"/>
      <c r="E16" s="70"/>
      <c r="F16" s="83" t="s">
        <v>72</v>
      </c>
      <c r="G16" s="84" t="e">
        <f>AVERAGE(G10:G15)</f>
        <v>#DIV/0!</v>
      </c>
      <c r="H16" s="85"/>
    </row>
    <row r="17" spans="1:8" ht="16.5">
      <c r="A17" s="55" t="s">
        <v>64</v>
      </c>
      <c r="B17" s="54" t="s">
        <v>65</v>
      </c>
      <c r="C17" s="57"/>
      <c r="D17" s="50"/>
      <c r="E17" s="49"/>
      <c r="F17" s="49"/>
      <c r="G17" s="49"/>
      <c r="H17" s="51"/>
    </row>
    <row r="18" ht="16.5"/>
    <row r="19" ht="16.5">
      <c r="B19" s="56"/>
    </row>
    <row r="20" ht="16.5">
      <c r="B20" s="56"/>
    </row>
    <row r="21" ht="16.5">
      <c r="B21" s="56"/>
    </row>
    <row r="22" ht="16.5">
      <c r="B22" s="56"/>
    </row>
    <row r="23" spans="2:8" ht="16.5">
      <c r="B23" s="56"/>
      <c r="C23" s="53"/>
      <c r="E23" s="52"/>
      <c r="G23" s="58"/>
      <c r="H23" s="47"/>
    </row>
    <row r="25" ht="16.5">
      <c r="G25" s="53"/>
    </row>
    <row r="26" ht="16.5">
      <c r="G26" s="53"/>
    </row>
  </sheetData>
  <sheetProtection/>
  <printOptions/>
  <pageMargins left="0.7" right="0.7" top="0.787401575" bottom="0.787401575" header="0.3" footer="0.3"/>
  <pageSetup horizontalDpi="600" verticalDpi="600" orientation="portrait" paperSize="9" r:id="rId5"/>
  <legacyDrawing r:id="rId4"/>
  <oleObjects>
    <oleObject progId="Equation.3" shapeId="22567840" r:id="rId1"/>
    <oleObject progId="Equation.3" shapeId="22567841" r:id="rId2"/>
    <oleObject progId="Equation.3" shapeId="225678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10-spektrofotometrie</dc:title>
  <dc:subject/>
  <dc:creator>Marta Farková</dc:creator>
  <cp:keywords/>
  <dc:description/>
  <cp:lastModifiedBy>Lab</cp:lastModifiedBy>
  <cp:lastPrinted>2017-02-02T13:27:35Z</cp:lastPrinted>
  <dcterms:created xsi:type="dcterms:W3CDTF">2001-02-27T11:48:41Z</dcterms:created>
  <dcterms:modified xsi:type="dcterms:W3CDTF">2017-02-03T14:04:03Z</dcterms:modified>
  <cp:category/>
  <cp:version/>
  <cp:contentType/>
  <cp:contentStatus/>
</cp:coreProperties>
</file>