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636" windowHeight="5208" firstSheet="1" activeTab="4"/>
  </bookViews>
  <sheets>
    <sheet name="Měření ABS spekter 370-550nm" sheetId="1" r:id="rId1"/>
    <sheet name="Graf 1_Absorpční spektra" sheetId="2" r:id="rId2"/>
    <sheet name="Stanoveni Mn+Cr" sheetId="3" r:id="rId3"/>
    <sheet name="Graf 2_KMnO4" sheetId="4" r:id="rId4"/>
    <sheet name="Graf 3_K2Cr2O7" sheetId="5" r:id="rId5"/>
  </sheets>
  <definedNames/>
  <calcPr fullCalcOnLoad="1"/>
</workbook>
</file>

<file path=xl/sharedStrings.xml><?xml version="1.0" encoding="utf-8"?>
<sst xmlns="http://schemas.openxmlformats.org/spreadsheetml/2006/main" count="171" uniqueCount="89">
  <si>
    <t>Výpočet m{Mn,Cr} v modelových vzorcích (v mg)</t>
  </si>
  <si>
    <t>DÁNO:</t>
  </si>
  <si>
    <t>vzorek č.</t>
  </si>
  <si>
    <t>pipetováno</t>
  </si>
  <si>
    <t>0.0100 roztok</t>
  </si>
  <si>
    <t>mg/ml</t>
  </si>
  <si>
    <t>ml</t>
  </si>
  <si>
    <t>mg</t>
  </si>
  <si>
    <t>0.0100M roztok</t>
  </si>
  <si>
    <t>t.j. v 1 ml je 0.01 mmol</t>
  </si>
  <si>
    <t>ml do 50 ml</t>
  </si>
  <si>
    <t>mmol</t>
  </si>
  <si>
    <t>A</t>
  </si>
  <si>
    <t>e</t>
  </si>
  <si>
    <t>v 50 ml</t>
  </si>
  <si>
    <t>mol/l</t>
  </si>
  <si>
    <t>stand.odchylka %</t>
  </si>
  <si>
    <t>ml v 50 ml</t>
  </si>
  <si>
    <t>1.vzorek</t>
  </si>
  <si>
    <t>2.vzorek</t>
  </si>
  <si>
    <t>3.vzorek</t>
  </si>
  <si>
    <t>Výpočet</t>
  </si>
  <si>
    <t>A(K2Cr2O7)/470</t>
  </si>
  <si>
    <t>4.vzorek X</t>
  </si>
  <si>
    <t>Výsledek analýz modelových vzorků</t>
  </si>
  <si>
    <t>VÝSLEDEK</t>
  </si>
  <si>
    <t>v mg</t>
  </si>
  <si>
    <t>dano mg</t>
  </si>
  <si>
    <t>nalez.</t>
  </si>
  <si>
    <t>rel.ch.</t>
  </si>
  <si>
    <t>nalez.mg</t>
  </si>
  <si>
    <t>nalezeno</t>
  </si>
  <si>
    <t>%</t>
  </si>
  <si>
    <t>470nm</t>
  </si>
  <si>
    <t>2. vzorek</t>
  </si>
  <si>
    <t>3. vzorek</t>
  </si>
  <si>
    <t>přepočet na ml</t>
  </si>
  <si>
    <t>dano ml</t>
  </si>
  <si>
    <t>nalez.ml</t>
  </si>
  <si>
    <t>Výsledek analýzy neznámého vzorku</t>
  </si>
  <si>
    <t>objem vzorku po zředění(v ml)</t>
  </si>
  <si>
    <t>A470</t>
  </si>
  <si>
    <t>A545</t>
  </si>
  <si>
    <t>g/mol</t>
  </si>
  <si>
    <t>průměrná hodnota</t>
  </si>
  <si>
    <t>A(390)</t>
  </si>
  <si>
    <t>A(470)</t>
  </si>
  <si>
    <t>A(545)</t>
  </si>
  <si>
    <t>A390</t>
  </si>
  <si>
    <t>4.vzorek - x</t>
  </si>
  <si>
    <t>(1.5 ml)</t>
  </si>
  <si>
    <t>(3 ml)</t>
  </si>
  <si>
    <r>
      <t>K</t>
    </r>
    <r>
      <rPr>
        <vertAlign val="subscript"/>
        <sz val="9"/>
        <rFont val="Arial CE"/>
        <family val="2"/>
      </rPr>
      <t>2</t>
    </r>
    <r>
      <rPr>
        <sz val="9"/>
        <rFont val="Arial CE"/>
        <family val="2"/>
      </rPr>
      <t>Cr</t>
    </r>
    <r>
      <rPr>
        <vertAlign val="subscript"/>
        <sz val="9"/>
        <rFont val="Arial CE"/>
        <family val="2"/>
      </rPr>
      <t>2</t>
    </r>
    <r>
      <rPr>
        <sz val="9"/>
        <rFont val="Arial CE"/>
        <family val="2"/>
      </rPr>
      <t>O</t>
    </r>
    <r>
      <rPr>
        <vertAlign val="subscript"/>
        <sz val="9"/>
        <rFont val="Arial CE"/>
        <family val="2"/>
      </rPr>
      <t>7</t>
    </r>
  </si>
  <si>
    <t>pro střední koncentrace  v 1 cm kyvetách</t>
  </si>
  <si>
    <r>
      <t>l</t>
    </r>
    <r>
      <rPr>
        <sz val="9"/>
        <rFont val="Arial CE"/>
        <family val="2"/>
      </rPr>
      <t xml:space="preserve"> (nm)</t>
    </r>
  </si>
  <si>
    <t>Absorbance</t>
  </si>
  <si>
    <t>Měření absorpčních spekter při 370 - 550 nm (po 10 nm)</t>
  </si>
  <si>
    <r>
      <t>c(KMnO</t>
    </r>
    <r>
      <rPr>
        <vertAlign val="subscript"/>
        <sz val="10"/>
        <rFont val="Arial CE"/>
        <family val="2"/>
      </rPr>
      <t>4</t>
    </r>
    <r>
      <rPr>
        <sz val="10"/>
        <rFont val="Arial CE"/>
        <family val="2"/>
      </rPr>
      <t>)</t>
    </r>
  </si>
  <si>
    <r>
      <t>t.j. v 1 ml je 1.58045 mg KMnO</t>
    </r>
    <r>
      <rPr>
        <vertAlign val="subscript"/>
        <sz val="10"/>
        <rFont val="Arial CE"/>
        <family val="2"/>
      </rPr>
      <t>4</t>
    </r>
  </si>
  <si>
    <r>
      <t>c(K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2"/>
      </rPr>
      <t>Cr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2"/>
      </rPr>
      <t>O</t>
    </r>
    <r>
      <rPr>
        <vertAlign val="subscript"/>
        <sz val="10"/>
        <rFont val="Arial CE"/>
        <family val="2"/>
      </rPr>
      <t>7</t>
    </r>
    <r>
      <rPr>
        <sz val="10"/>
        <rFont val="Arial CE"/>
        <family val="2"/>
      </rPr>
      <t>)</t>
    </r>
  </si>
  <si>
    <r>
      <t>t.j. v 1 ml je 2.9419 mg K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2"/>
      </rPr>
      <t>Cr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2"/>
      </rPr>
      <t>O</t>
    </r>
    <r>
      <rPr>
        <vertAlign val="subscript"/>
        <sz val="10"/>
        <rFont val="Arial CE"/>
        <family val="2"/>
      </rPr>
      <t>7</t>
    </r>
  </si>
  <si>
    <r>
      <t>c(KMnO</t>
    </r>
    <r>
      <rPr>
        <vertAlign val="subscript"/>
        <sz val="10"/>
        <rFont val="Arial CE"/>
        <family val="2"/>
      </rPr>
      <t>4</t>
    </r>
    <r>
      <rPr>
        <sz val="10"/>
        <rFont val="Arial CE"/>
        <family val="2"/>
      </rPr>
      <t>)/545</t>
    </r>
  </si>
  <si>
    <r>
      <t>A(KMnO</t>
    </r>
    <r>
      <rPr>
        <vertAlign val="subscript"/>
        <sz val="10"/>
        <rFont val="Arial CE"/>
        <family val="2"/>
      </rPr>
      <t>4</t>
    </r>
    <r>
      <rPr>
        <sz val="10"/>
        <rFont val="Arial CE"/>
        <family val="2"/>
      </rPr>
      <t>)/470</t>
    </r>
  </si>
  <si>
    <r>
      <t>A(KMnO</t>
    </r>
    <r>
      <rPr>
        <vertAlign val="subscript"/>
        <sz val="10"/>
        <rFont val="Arial CE"/>
        <family val="2"/>
      </rPr>
      <t>4</t>
    </r>
    <r>
      <rPr>
        <sz val="10"/>
        <rFont val="Arial CE"/>
        <family val="2"/>
      </rPr>
      <t>)/390</t>
    </r>
  </si>
  <si>
    <r>
      <t>A(K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2"/>
      </rPr>
      <t>Cr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2"/>
      </rPr>
      <t>O</t>
    </r>
    <r>
      <rPr>
        <vertAlign val="subscript"/>
        <sz val="10"/>
        <rFont val="Arial CE"/>
        <family val="2"/>
      </rPr>
      <t>7</t>
    </r>
    <r>
      <rPr>
        <sz val="10"/>
        <rFont val="Arial CE"/>
        <family val="2"/>
      </rPr>
      <t>)/390</t>
    </r>
  </si>
  <si>
    <r>
      <t>KMnO</t>
    </r>
    <r>
      <rPr>
        <vertAlign val="subscript"/>
        <sz val="10"/>
        <rFont val="Arial CE"/>
        <family val="2"/>
      </rPr>
      <t>4</t>
    </r>
  </si>
  <si>
    <r>
      <t>K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2"/>
      </rPr>
      <t>Cr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2"/>
      </rPr>
      <t>O</t>
    </r>
    <r>
      <rPr>
        <vertAlign val="subscript"/>
        <sz val="10"/>
        <rFont val="Arial CE"/>
        <family val="2"/>
      </rPr>
      <t>7</t>
    </r>
  </si>
  <si>
    <r>
      <t>nalezeno KMnO</t>
    </r>
    <r>
      <rPr>
        <b/>
        <vertAlign val="subscript"/>
        <sz val="10"/>
        <rFont val="Arial CE"/>
        <family val="2"/>
      </rPr>
      <t>4</t>
    </r>
  </si>
  <si>
    <r>
      <t>c(KMnO</t>
    </r>
    <r>
      <rPr>
        <vertAlign val="subscript"/>
        <sz val="10"/>
        <rFont val="Arial CE"/>
        <family val="2"/>
      </rPr>
      <t>4</t>
    </r>
    <r>
      <rPr>
        <sz val="10"/>
        <rFont val="Arial CE"/>
        <family val="2"/>
      </rPr>
      <t>) mol/l</t>
    </r>
  </si>
  <si>
    <r>
      <t>mmol KMnO</t>
    </r>
    <r>
      <rPr>
        <vertAlign val="subscript"/>
        <sz val="10"/>
        <rFont val="Arial CE"/>
        <family val="2"/>
      </rPr>
      <t>4</t>
    </r>
    <r>
      <rPr>
        <sz val="10"/>
        <rFont val="Arial CE"/>
        <family val="2"/>
      </rPr>
      <t xml:space="preserve"> v 50 ml</t>
    </r>
  </si>
  <si>
    <r>
      <t>mg KMnO</t>
    </r>
    <r>
      <rPr>
        <b/>
        <vertAlign val="subscript"/>
        <sz val="10"/>
        <color indexed="16"/>
        <rFont val="Arial CE"/>
        <family val="2"/>
      </rPr>
      <t>4</t>
    </r>
    <r>
      <rPr>
        <b/>
        <sz val="10"/>
        <color indexed="16"/>
        <rFont val="Arial CE"/>
        <family val="2"/>
      </rPr>
      <t xml:space="preserve"> v 50 ml</t>
    </r>
  </si>
  <si>
    <r>
      <t>K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Cr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O</t>
    </r>
    <r>
      <rPr>
        <b/>
        <vertAlign val="subscript"/>
        <sz val="10"/>
        <rFont val="Arial CE"/>
        <family val="2"/>
      </rPr>
      <t>7</t>
    </r>
    <r>
      <rPr>
        <b/>
        <sz val="10"/>
        <rFont val="Arial CE"/>
        <family val="2"/>
      </rPr>
      <t xml:space="preserve"> pro 390 nm</t>
    </r>
  </si>
  <si>
    <r>
      <t>c(K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2"/>
      </rPr>
      <t>Cr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2"/>
      </rPr>
      <t>O</t>
    </r>
    <r>
      <rPr>
        <vertAlign val="subscript"/>
        <sz val="10"/>
        <rFont val="Arial CE"/>
        <family val="2"/>
      </rPr>
      <t>7</t>
    </r>
    <r>
      <rPr>
        <sz val="10"/>
        <rFont val="Arial CE"/>
        <family val="2"/>
      </rPr>
      <t>) mol/l</t>
    </r>
  </si>
  <si>
    <r>
      <t>mmol K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2"/>
      </rPr>
      <t>Cr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2"/>
      </rPr>
      <t>O</t>
    </r>
    <r>
      <rPr>
        <vertAlign val="subscript"/>
        <sz val="10"/>
        <rFont val="Arial CE"/>
        <family val="2"/>
      </rPr>
      <t>7</t>
    </r>
    <r>
      <rPr>
        <sz val="10"/>
        <rFont val="Arial CE"/>
        <family val="2"/>
      </rPr>
      <t xml:space="preserve"> v 50 ml</t>
    </r>
  </si>
  <si>
    <r>
      <t>mg K</t>
    </r>
    <r>
      <rPr>
        <b/>
        <vertAlign val="subscript"/>
        <sz val="10"/>
        <color indexed="16"/>
        <rFont val="Arial CE"/>
        <family val="2"/>
      </rPr>
      <t>2</t>
    </r>
    <r>
      <rPr>
        <b/>
        <sz val="10"/>
        <color indexed="16"/>
        <rFont val="Arial CE"/>
        <family val="2"/>
      </rPr>
      <t>Cr</t>
    </r>
    <r>
      <rPr>
        <b/>
        <vertAlign val="subscript"/>
        <sz val="10"/>
        <color indexed="16"/>
        <rFont val="Arial CE"/>
        <family val="2"/>
      </rPr>
      <t>2</t>
    </r>
    <r>
      <rPr>
        <b/>
        <sz val="10"/>
        <color indexed="16"/>
        <rFont val="Arial CE"/>
        <family val="2"/>
      </rPr>
      <t>O</t>
    </r>
    <r>
      <rPr>
        <b/>
        <vertAlign val="subscript"/>
        <sz val="10"/>
        <color indexed="16"/>
        <rFont val="Arial CE"/>
        <family val="2"/>
      </rPr>
      <t>7</t>
    </r>
    <r>
      <rPr>
        <b/>
        <sz val="10"/>
        <color indexed="16"/>
        <rFont val="Arial CE"/>
        <family val="2"/>
      </rPr>
      <t xml:space="preserve"> v 50 ml</t>
    </r>
  </si>
  <si>
    <r>
      <t>K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Cr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O</t>
    </r>
    <r>
      <rPr>
        <b/>
        <vertAlign val="subscript"/>
        <sz val="10"/>
        <rFont val="Arial CE"/>
        <family val="2"/>
      </rPr>
      <t>7</t>
    </r>
    <r>
      <rPr>
        <b/>
        <sz val="10"/>
        <rFont val="Arial CE"/>
        <family val="2"/>
      </rPr>
      <t xml:space="preserve"> pro 470 nm</t>
    </r>
  </si>
  <si>
    <t>Vzorek - x</t>
  </si>
  <si>
    <r>
      <t>KMnO</t>
    </r>
    <r>
      <rPr>
        <vertAlign val="subscript"/>
        <sz val="9"/>
        <rFont val="Arial CE"/>
        <family val="0"/>
      </rPr>
      <t>4</t>
    </r>
  </si>
  <si>
    <r>
      <t>M(KMnO</t>
    </r>
    <r>
      <rPr>
        <vertAlign val="subscript"/>
        <sz val="10"/>
        <rFont val="Arial CE"/>
        <family val="2"/>
      </rPr>
      <t>4</t>
    </r>
    <r>
      <rPr>
        <sz val="10"/>
        <rFont val="Arial CE"/>
        <family val="0"/>
      </rPr>
      <t>)</t>
    </r>
  </si>
  <si>
    <r>
      <t>M(K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2"/>
      </rPr>
      <t>Cr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2"/>
      </rPr>
      <t>O</t>
    </r>
    <r>
      <rPr>
        <vertAlign val="subscript"/>
        <sz val="10"/>
        <rFont val="Arial CE"/>
        <family val="2"/>
      </rPr>
      <t>7</t>
    </r>
    <r>
      <rPr>
        <sz val="10"/>
        <rFont val="Arial CE"/>
        <family val="0"/>
      </rPr>
      <t>)</t>
    </r>
  </si>
  <si>
    <t>KALIBRAČNÍ KŘIVKA - MANGANISTAN</t>
  </si>
  <si>
    <t>KALIBRAČNÍ KŘIVKA- DICHROMAN</t>
  </si>
  <si>
    <t>Naměřené absorbance modelových vzorků a neznámého vzorku</t>
  </si>
  <si>
    <t>Tab.1</t>
  </si>
  <si>
    <r>
      <t>Podklady pro graf K</t>
    </r>
    <r>
      <rPr>
        <i/>
        <vertAlign val="subscript"/>
        <sz val="10"/>
        <rFont val="Arial CE"/>
        <family val="0"/>
      </rPr>
      <t>2</t>
    </r>
    <r>
      <rPr>
        <i/>
        <sz val="10"/>
        <rFont val="Arial CE"/>
        <family val="0"/>
      </rPr>
      <t>Cr</t>
    </r>
    <r>
      <rPr>
        <i/>
        <vertAlign val="subscript"/>
        <sz val="10"/>
        <rFont val="Arial CE"/>
        <family val="0"/>
      </rPr>
      <t>2</t>
    </r>
    <r>
      <rPr>
        <i/>
        <sz val="10"/>
        <rFont val="Arial CE"/>
        <family val="0"/>
      </rPr>
      <t>O</t>
    </r>
    <r>
      <rPr>
        <i/>
        <vertAlign val="subscript"/>
        <sz val="10"/>
        <rFont val="Arial CE"/>
        <family val="0"/>
      </rPr>
      <t>7</t>
    </r>
  </si>
  <si>
    <r>
      <t>Podklady pro graf KMnO</t>
    </r>
    <r>
      <rPr>
        <i/>
        <vertAlign val="subscript"/>
        <sz val="10"/>
        <rFont val="Arial CE"/>
        <family val="0"/>
      </rPr>
      <t>4</t>
    </r>
  </si>
  <si>
    <r>
      <t>V</t>
    </r>
    <r>
      <rPr>
        <vertAlign val="subscript"/>
        <sz val="10"/>
        <rFont val="Arial CE"/>
        <family val="0"/>
      </rPr>
      <t>pip</t>
    </r>
    <r>
      <rPr>
        <sz val="10"/>
        <rFont val="Arial CE"/>
        <family val="0"/>
      </rPr>
      <t xml:space="preserve"> (ml)</t>
    </r>
  </si>
  <si>
    <r>
      <rPr>
        <sz val="10"/>
        <rFont val="Arial CE"/>
        <family val="0"/>
      </rPr>
      <t>V</t>
    </r>
    <r>
      <rPr>
        <vertAlign val="subscript"/>
        <sz val="10"/>
        <rFont val="Arial CE"/>
        <family val="0"/>
      </rPr>
      <t>pip</t>
    </r>
    <r>
      <rPr>
        <sz val="10"/>
        <rFont val="Arial CE"/>
        <family val="0"/>
      </rPr>
      <t xml:space="preserve"> (ml)</t>
    </r>
  </si>
  <si>
    <t>390nm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</si>
</sst>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General_)"/>
    <numFmt numFmtId="175" formatCode="_-* #,##0.000\ _K_č_-;\-* #,##0.000\ _K_č_-;_-* &quot;-&quot;??\ _K_č_-;_-@_-"/>
    <numFmt numFmtId="176" formatCode="0.000"/>
    <numFmt numFmtId="177" formatCode="0.0"/>
    <numFmt numFmtId="178" formatCode="0.0000"/>
    <numFmt numFmtId="179" formatCode="#,##0.00_ ;\-#,##0.00\ "/>
    <numFmt numFmtId="180" formatCode="#,##0.000"/>
    <numFmt numFmtId="181" formatCode="_-* #\ ##0.00\ _K_č_-;\-* #\ ##0.00\ _K_č_-;_-* &quot;-&quot;??\ _K_č_-;_-@_-"/>
  </numFmts>
  <fonts count="75">
    <font>
      <sz val="10"/>
      <name val="Courier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9"/>
      <name val="Arial CE"/>
      <family val="2"/>
    </font>
    <font>
      <vertAlign val="subscript"/>
      <sz val="9"/>
      <name val="Arial CE"/>
      <family val="2"/>
    </font>
    <font>
      <sz val="9"/>
      <color indexed="12"/>
      <name val="Arial CE"/>
      <family val="2"/>
    </font>
    <font>
      <u val="single"/>
      <sz val="8"/>
      <color indexed="12"/>
      <name val="Courier"/>
      <family val="0"/>
    </font>
    <font>
      <u val="single"/>
      <sz val="8"/>
      <color indexed="36"/>
      <name val="Courier"/>
      <family val="0"/>
    </font>
    <font>
      <sz val="9"/>
      <name val="Symbol"/>
      <family val="1"/>
    </font>
    <font>
      <b/>
      <i/>
      <u val="single"/>
      <sz val="10"/>
      <name val="Arial CE"/>
      <family val="2"/>
    </font>
    <font>
      <vertAlign val="subscript"/>
      <sz val="10"/>
      <name val="Arial CE"/>
      <family val="2"/>
    </font>
    <font>
      <b/>
      <u val="single"/>
      <sz val="10"/>
      <name val="Arial CE"/>
      <family val="2"/>
    </font>
    <font>
      <b/>
      <sz val="10"/>
      <color indexed="12"/>
      <name val="Arial CE"/>
      <family val="2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b/>
      <vertAlign val="subscript"/>
      <sz val="10"/>
      <name val="Arial CE"/>
      <family val="2"/>
    </font>
    <font>
      <b/>
      <sz val="10"/>
      <color indexed="16"/>
      <name val="Arial CE"/>
      <family val="2"/>
    </font>
    <font>
      <b/>
      <vertAlign val="subscript"/>
      <sz val="10"/>
      <color indexed="16"/>
      <name val="Arial CE"/>
      <family val="2"/>
    </font>
    <font>
      <b/>
      <i/>
      <sz val="12"/>
      <name val="Arial CE"/>
      <family val="2"/>
    </font>
    <font>
      <sz val="16"/>
      <color indexed="8"/>
      <name val="Arial CE"/>
      <family val="0"/>
    </font>
    <font>
      <sz val="6.5"/>
      <color indexed="8"/>
      <name val="Arial CE"/>
      <family val="0"/>
    </font>
    <font>
      <b/>
      <sz val="7.35"/>
      <color indexed="8"/>
      <name val="Arial CE"/>
      <family val="0"/>
    </font>
    <font>
      <sz val="16.75"/>
      <color indexed="8"/>
      <name val="Arial CE"/>
      <family val="0"/>
    </font>
    <font>
      <sz val="12"/>
      <color indexed="8"/>
      <name val="Arial CE"/>
      <family val="0"/>
    </font>
    <font>
      <sz val="10"/>
      <name val="Symbol"/>
      <family val="1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b/>
      <vertAlign val="superscript"/>
      <sz val="9"/>
      <color indexed="8"/>
      <name val="Arial CE"/>
      <family val="0"/>
    </font>
    <font>
      <i/>
      <sz val="9"/>
      <name val="Arial CE"/>
      <family val="0"/>
    </font>
    <font>
      <i/>
      <vertAlign val="subscript"/>
      <sz val="10"/>
      <name val="Arial CE"/>
      <family val="0"/>
    </font>
    <font>
      <b/>
      <sz val="9"/>
      <color indexed="18"/>
      <name val="Arial CE"/>
      <family val="0"/>
    </font>
    <font>
      <b/>
      <sz val="9"/>
      <color indexed="57"/>
      <name val="Arial CE"/>
      <family val="0"/>
    </font>
    <font>
      <b/>
      <vertAlign val="superscript"/>
      <sz val="9"/>
      <color indexed="18"/>
      <name val="Arial CE"/>
      <family val="0"/>
    </font>
    <font>
      <b/>
      <vertAlign val="superscript"/>
      <sz val="9"/>
      <color indexed="57"/>
      <name val="Arial CE"/>
      <family val="0"/>
    </font>
    <font>
      <b/>
      <sz val="9"/>
      <color indexed="16"/>
      <name val="Arial CE"/>
      <family val="0"/>
    </font>
    <font>
      <b/>
      <vertAlign val="superscript"/>
      <sz val="9"/>
      <color indexed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 CE"/>
      <family val="0"/>
    </font>
    <font>
      <i/>
      <sz val="12"/>
      <color indexed="8"/>
      <name val="Arial CE"/>
      <family val="0"/>
    </font>
    <font>
      <i/>
      <vertAlign val="subscript"/>
      <sz val="12"/>
      <color indexed="8"/>
      <name val="Arial CE"/>
      <family val="0"/>
    </font>
    <font>
      <b/>
      <sz val="11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3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1" fillId="20" borderId="2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4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137">
    <xf numFmtId="174" fontId="0" fillId="0" borderId="0" xfId="0" applyAlignment="1">
      <alignment/>
    </xf>
    <xf numFmtId="174" fontId="5" fillId="0" borderId="0" xfId="0" applyFont="1" applyAlignment="1">
      <alignment/>
    </xf>
    <xf numFmtId="174" fontId="5" fillId="0" borderId="0" xfId="0" applyFont="1" applyAlignment="1">
      <alignment horizontal="center"/>
    </xf>
    <xf numFmtId="174" fontId="5" fillId="0" borderId="0" xfId="0" applyFont="1" applyBorder="1" applyAlignment="1">
      <alignment horizontal="center"/>
    </xf>
    <xf numFmtId="174" fontId="4" fillId="0" borderId="0" xfId="0" applyFont="1" applyAlignment="1">
      <alignment horizontal="center" vertical="center"/>
    </xf>
    <xf numFmtId="174" fontId="4" fillId="0" borderId="0" xfId="0" applyFont="1" applyAlignment="1" applyProtection="1">
      <alignment horizontal="center" vertical="center"/>
      <protection/>
    </xf>
    <xf numFmtId="174" fontId="4" fillId="0" borderId="10" xfId="0" applyFont="1" applyBorder="1" applyAlignment="1" applyProtection="1">
      <alignment horizontal="center" vertical="center"/>
      <protection/>
    </xf>
    <xf numFmtId="174" fontId="4" fillId="0" borderId="10" xfId="0" applyFont="1" applyBorder="1" applyAlignment="1">
      <alignment horizontal="center" vertical="center"/>
    </xf>
    <xf numFmtId="174" fontId="4" fillId="0" borderId="11" xfId="0" applyFont="1" applyBorder="1" applyAlignment="1">
      <alignment horizontal="center" vertical="center"/>
    </xf>
    <xf numFmtId="174" fontId="4" fillId="0" borderId="11" xfId="0" applyFont="1" applyBorder="1" applyAlignment="1" applyProtection="1">
      <alignment horizontal="center" vertical="center"/>
      <protection/>
    </xf>
    <xf numFmtId="174" fontId="3" fillId="0" borderId="12" xfId="0" applyFont="1" applyBorder="1" applyAlignment="1" applyProtection="1">
      <alignment horizontal="center" vertical="center"/>
      <protection/>
    </xf>
    <xf numFmtId="2" fontId="4" fillId="0" borderId="12" xfId="34" applyNumberFormat="1" applyFont="1" applyBorder="1" applyAlignment="1" applyProtection="1">
      <alignment horizontal="center" vertical="center"/>
      <protection/>
    </xf>
    <xf numFmtId="2" fontId="4" fillId="0" borderId="12" xfId="0" applyNumberFormat="1" applyFont="1" applyBorder="1" applyAlignment="1" applyProtection="1">
      <alignment horizontal="center" vertical="center"/>
      <protection/>
    </xf>
    <xf numFmtId="174" fontId="3" fillId="0" borderId="10" xfId="0" applyFont="1" applyBorder="1" applyAlignment="1" applyProtection="1">
      <alignment horizontal="center" vertical="center"/>
      <protection/>
    </xf>
    <xf numFmtId="2" fontId="4" fillId="0" borderId="10" xfId="34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center" vertical="center"/>
      <protection/>
    </xf>
    <xf numFmtId="174" fontId="4" fillId="0" borderId="13" xfId="0" applyFont="1" applyBorder="1" applyAlignment="1" applyProtection="1">
      <alignment horizontal="center" vertical="center"/>
      <protection/>
    </xf>
    <xf numFmtId="174" fontId="4" fillId="0" borderId="14" xfId="0" applyFont="1" applyBorder="1" applyAlignment="1" applyProtection="1">
      <alignment horizontal="center" vertical="center"/>
      <protection/>
    </xf>
    <xf numFmtId="174" fontId="1" fillId="0" borderId="14" xfId="0" applyFont="1" applyBorder="1" applyAlignment="1" applyProtection="1">
      <alignment horizontal="center" vertical="center"/>
      <protection/>
    </xf>
    <xf numFmtId="174" fontId="4" fillId="0" borderId="15" xfId="0" applyFont="1" applyBorder="1" applyAlignment="1">
      <alignment horizontal="center" vertical="center"/>
    </xf>
    <xf numFmtId="174" fontId="4" fillId="0" borderId="15" xfId="0" applyFont="1" applyBorder="1" applyAlignment="1" applyProtection="1">
      <alignment horizontal="center" vertical="center"/>
      <protection/>
    </xf>
    <xf numFmtId="174" fontId="1" fillId="0" borderId="15" xfId="0" applyFont="1" applyBorder="1" applyAlignment="1" applyProtection="1">
      <alignment horizontal="center" vertical="center"/>
      <protection/>
    </xf>
    <xf numFmtId="176" fontId="4" fillId="0" borderId="12" xfId="34" applyNumberFormat="1" applyFont="1" applyBorder="1" applyAlignment="1" applyProtection="1">
      <alignment horizontal="center" vertical="center"/>
      <protection/>
    </xf>
    <xf numFmtId="174" fontId="4" fillId="0" borderId="12" xfId="0" applyFont="1" applyBorder="1" applyAlignment="1" applyProtection="1">
      <alignment horizontal="center" vertical="center"/>
      <protection/>
    </xf>
    <xf numFmtId="176" fontId="14" fillId="0" borderId="12" xfId="34" applyNumberFormat="1" applyFont="1" applyBorder="1" applyAlignment="1" applyProtection="1">
      <alignment horizontal="center" vertical="center"/>
      <protection/>
    </xf>
    <xf numFmtId="177" fontId="4" fillId="0" borderId="12" xfId="0" applyNumberFormat="1" applyFont="1" applyBorder="1" applyAlignment="1" applyProtection="1">
      <alignment horizontal="center" vertical="center"/>
      <protection/>
    </xf>
    <xf numFmtId="176" fontId="14" fillId="0" borderId="12" xfId="0" applyNumberFormat="1" applyFont="1" applyBorder="1" applyAlignment="1" applyProtection="1">
      <alignment horizontal="center" vertical="center"/>
      <protection/>
    </xf>
    <xf numFmtId="176" fontId="4" fillId="0" borderId="10" xfId="34" applyNumberFormat="1" applyFont="1" applyBorder="1" applyAlignment="1" applyProtection="1">
      <alignment horizontal="center" vertical="center"/>
      <protection/>
    </xf>
    <xf numFmtId="176" fontId="14" fillId="0" borderId="10" xfId="34" applyNumberFormat="1" applyFont="1" applyBorder="1" applyAlignment="1" applyProtection="1">
      <alignment horizontal="center" vertical="center"/>
      <protection/>
    </xf>
    <xf numFmtId="177" fontId="4" fillId="0" borderId="10" xfId="0" applyNumberFormat="1" applyFont="1" applyBorder="1" applyAlignment="1" applyProtection="1">
      <alignment horizontal="center" vertical="center"/>
      <protection/>
    </xf>
    <xf numFmtId="176" fontId="14" fillId="0" borderId="10" xfId="0" applyNumberFormat="1" applyFont="1" applyBorder="1" applyAlignment="1" applyProtection="1">
      <alignment horizontal="center" vertical="center"/>
      <protection/>
    </xf>
    <xf numFmtId="174" fontId="4" fillId="0" borderId="0" xfId="0" applyFont="1" applyBorder="1" applyAlignment="1">
      <alignment horizontal="center" vertical="center"/>
    </xf>
    <xf numFmtId="174" fontId="4" fillId="0" borderId="16" xfId="0" applyFont="1" applyBorder="1" applyAlignment="1">
      <alignment horizontal="center" vertical="center"/>
    </xf>
    <xf numFmtId="174" fontId="15" fillId="0" borderId="0" xfId="0" applyFont="1" applyBorder="1" applyAlignment="1">
      <alignment horizontal="center" vertical="center"/>
    </xf>
    <xf numFmtId="174" fontId="4" fillId="0" borderId="17" xfId="0" applyFont="1" applyBorder="1" applyAlignment="1">
      <alignment horizontal="center" vertical="center"/>
    </xf>
    <xf numFmtId="174" fontId="4" fillId="0" borderId="0" xfId="0" applyFont="1" applyBorder="1" applyAlignment="1" applyProtection="1">
      <alignment horizontal="center" vertical="center"/>
      <protection/>
    </xf>
    <xf numFmtId="177" fontId="4" fillId="0" borderId="17" xfId="0" applyNumberFormat="1" applyFont="1" applyBorder="1" applyAlignment="1" applyProtection="1">
      <alignment horizontal="center" vertical="center"/>
      <protection/>
    </xf>
    <xf numFmtId="174" fontId="4" fillId="0" borderId="18" xfId="0" applyFont="1" applyBorder="1" applyAlignment="1" applyProtection="1">
      <alignment horizontal="center" vertical="center"/>
      <protection/>
    </xf>
    <xf numFmtId="174" fontId="4" fillId="0" borderId="19" xfId="0" applyFont="1" applyBorder="1" applyAlignment="1">
      <alignment horizontal="center" vertical="center"/>
    </xf>
    <xf numFmtId="174" fontId="4" fillId="0" borderId="18" xfId="0" applyFont="1" applyBorder="1" applyAlignment="1">
      <alignment horizontal="center" vertical="center"/>
    </xf>
    <xf numFmtId="9" fontId="4" fillId="0" borderId="19" xfId="48" applyFont="1" applyBorder="1" applyAlignment="1" applyProtection="1">
      <alignment horizontal="center" vertical="center"/>
      <protection/>
    </xf>
    <xf numFmtId="9" fontId="4" fillId="0" borderId="0" xfId="48" applyFont="1" applyBorder="1" applyAlignment="1" applyProtection="1">
      <alignment horizontal="center" vertical="center"/>
      <protection/>
    </xf>
    <xf numFmtId="174" fontId="1" fillId="0" borderId="11" xfId="0" applyFont="1" applyBorder="1" applyAlignment="1" applyProtection="1">
      <alignment horizontal="center" vertical="center"/>
      <protection/>
    </xf>
    <xf numFmtId="174" fontId="16" fillId="0" borderId="12" xfId="0" applyFont="1" applyBorder="1" applyAlignment="1">
      <alignment horizontal="center" vertical="center"/>
    </xf>
    <xf numFmtId="174" fontId="16" fillId="0" borderId="10" xfId="0" applyFont="1" applyBorder="1" applyAlignment="1">
      <alignment horizontal="center" vertical="center"/>
    </xf>
    <xf numFmtId="174" fontId="16" fillId="0" borderId="0" xfId="0" applyFont="1" applyBorder="1" applyAlignment="1" applyProtection="1">
      <alignment horizontal="center" vertical="center"/>
      <protection/>
    </xf>
    <xf numFmtId="174" fontId="16" fillId="0" borderId="0" xfId="0" applyFont="1" applyBorder="1" applyAlignment="1">
      <alignment horizontal="center" vertical="center"/>
    </xf>
    <xf numFmtId="174" fontId="15" fillId="0" borderId="0" xfId="0" applyFont="1" applyAlignment="1">
      <alignment horizontal="center" vertical="center"/>
    </xf>
    <xf numFmtId="174" fontId="4" fillId="0" borderId="20" xfId="0" applyFont="1" applyBorder="1" applyAlignment="1">
      <alignment horizontal="center" vertical="center"/>
    </xf>
    <xf numFmtId="174" fontId="4" fillId="0" borderId="21" xfId="0" applyFont="1" applyBorder="1" applyAlignment="1" applyProtection="1">
      <alignment horizontal="center" vertical="center"/>
      <protection/>
    </xf>
    <xf numFmtId="174" fontId="4" fillId="0" borderId="17" xfId="0" applyFont="1" applyBorder="1" applyAlignment="1" applyProtection="1">
      <alignment horizontal="center" vertical="center"/>
      <protection/>
    </xf>
    <xf numFmtId="174" fontId="4" fillId="0" borderId="21" xfId="0" applyFont="1" applyBorder="1" applyAlignment="1">
      <alignment horizontal="center" vertical="center"/>
    </xf>
    <xf numFmtId="174" fontId="4" fillId="0" borderId="20" xfId="0" applyFont="1" applyBorder="1" applyAlignment="1" applyProtection="1">
      <alignment horizontal="center" vertical="center"/>
      <protection/>
    </xf>
    <xf numFmtId="174" fontId="4" fillId="0" borderId="16" xfId="0" applyFont="1" applyBorder="1" applyAlignment="1" applyProtection="1">
      <alignment horizontal="center" vertical="center"/>
      <protection/>
    </xf>
    <xf numFmtId="174" fontId="4" fillId="0" borderId="22" xfId="0" applyFont="1" applyBorder="1" applyAlignment="1">
      <alignment horizontal="center" vertical="center"/>
    </xf>
    <xf numFmtId="174" fontId="4" fillId="0" borderId="23" xfId="0" applyFont="1" applyBorder="1" applyAlignment="1" applyProtection="1">
      <alignment horizontal="center" vertical="center"/>
      <protection/>
    </xf>
    <xf numFmtId="174" fontId="4" fillId="0" borderId="22" xfId="0" applyFont="1" applyBorder="1" applyAlignment="1" applyProtection="1">
      <alignment horizontal="center" vertical="center"/>
      <protection/>
    </xf>
    <xf numFmtId="9" fontId="4" fillId="0" borderId="24" xfId="48" applyFont="1" applyBorder="1" applyAlignment="1" applyProtection="1">
      <alignment horizontal="center" vertical="center"/>
      <protection/>
    </xf>
    <xf numFmtId="9" fontId="4" fillId="0" borderId="17" xfId="48" applyFont="1" applyBorder="1" applyAlignment="1" applyProtection="1">
      <alignment horizontal="center" vertical="center"/>
      <protection/>
    </xf>
    <xf numFmtId="9" fontId="4" fillId="0" borderId="21" xfId="48" applyFont="1" applyBorder="1" applyAlignment="1" applyProtection="1">
      <alignment horizontal="center" vertical="center"/>
      <protection/>
    </xf>
    <xf numFmtId="9" fontId="4" fillId="0" borderId="17" xfId="48" applyFont="1" applyBorder="1" applyAlignment="1">
      <alignment horizontal="center" vertical="center"/>
    </xf>
    <xf numFmtId="9" fontId="4" fillId="0" borderId="12" xfId="48" applyFont="1" applyBorder="1" applyAlignment="1" applyProtection="1">
      <alignment horizontal="center" vertical="center"/>
      <protection/>
    </xf>
    <xf numFmtId="179" fontId="1" fillId="0" borderId="21" xfId="34" applyNumberFormat="1" applyFont="1" applyBorder="1" applyAlignment="1" applyProtection="1">
      <alignment horizontal="center" vertical="center"/>
      <protection/>
    </xf>
    <xf numFmtId="179" fontId="1" fillId="0" borderId="21" xfId="34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79" fontId="1" fillId="0" borderId="12" xfId="34" applyNumberFormat="1" applyFont="1" applyBorder="1" applyAlignment="1" applyProtection="1">
      <alignment horizontal="center" vertical="center"/>
      <protection/>
    </xf>
    <xf numFmtId="9" fontId="4" fillId="0" borderId="18" xfId="48" applyFont="1" applyBorder="1" applyAlignment="1" applyProtection="1">
      <alignment horizontal="center" vertical="center"/>
      <protection/>
    </xf>
    <xf numFmtId="174" fontId="1" fillId="0" borderId="0" xfId="0" applyFont="1" applyAlignment="1">
      <alignment horizontal="center" vertical="center"/>
    </xf>
    <xf numFmtId="174" fontId="18" fillId="0" borderId="25" xfId="0" applyFont="1" applyBorder="1" applyAlignment="1">
      <alignment horizontal="center" vertical="center"/>
    </xf>
    <xf numFmtId="2" fontId="18" fillId="0" borderId="26" xfId="0" applyNumberFormat="1" applyFont="1" applyBorder="1" applyAlignment="1" applyProtection="1">
      <alignment horizontal="center" vertical="center"/>
      <protection/>
    </xf>
    <xf numFmtId="174" fontId="2" fillId="0" borderId="0" xfId="0" applyFont="1" applyAlignment="1">
      <alignment horizontal="center" vertical="center"/>
    </xf>
    <xf numFmtId="165" fontId="2" fillId="0" borderId="0" xfId="34" applyFont="1" applyAlignment="1">
      <alignment horizontal="center" vertical="center"/>
    </xf>
    <xf numFmtId="174" fontId="13" fillId="0" borderId="0" xfId="0" applyFont="1" applyAlignment="1">
      <alignment horizontal="center" vertical="center"/>
    </xf>
    <xf numFmtId="176" fontId="4" fillId="0" borderId="0" xfId="0" applyNumberFormat="1" applyFont="1" applyBorder="1" applyAlignment="1" applyProtection="1">
      <alignment horizontal="center" vertical="center"/>
      <protection/>
    </xf>
    <xf numFmtId="165" fontId="4" fillId="0" borderId="27" xfId="34" applyFont="1" applyBorder="1" applyAlignment="1" applyProtection="1">
      <alignment horizontal="center" vertical="center"/>
      <protection/>
    </xf>
    <xf numFmtId="176" fontId="4" fillId="0" borderId="18" xfId="0" applyNumberFormat="1" applyFont="1" applyBorder="1" applyAlignment="1" applyProtection="1">
      <alignment horizontal="center" vertical="center"/>
      <protection/>
    </xf>
    <xf numFmtId="176" fontId="4" fillId="0" borderId="19" xfId="0" applyNumberFormat="1" applyFont="1" applyBorder="1" applyAlignment="1" applyProtection="1">
      <alignment horizontal="center" vertical="center"/>
      <protection/>
    </xf>
    <xf numFmtId="176" fontId="4" fillId="0" borderId="18" xfId="34" applyNumberFormat="1" applyFont="1" applyBorder="1" applyAlignment="1" applyProtection="1">
      <alignment horizontal="center" vertical="center"/>
      <protection/>
    </xf>
    <xf numFmtId="176" fontId="4" fillId="0" borderId="19" xfId="34" applyNumberFormat="1" applyFont="1" applyBorder="1" applyAlignment="1" applyProtection="1">
      <alignment horizontal="center" vertical="center"/>
      <protection/>
    </xf>
    <xf numFmtId="174" fontId="20" fillId="0" borderId="0" xfId="0" applyFont="1" applyAlignment="1" applyProtection="1">
      <alignment horizontal="left" vertical="center"/>
      <protection/>
    </xf>
    <xf numFmtId="174" fontId="11" fillId="0" borderId="0" xfId="0" applyFont="1" applyAlignment="1" applyProtection="1">
      <alignment horizontal="left" vertical="center"/>
      <protection/>
    </xf>
    <xf numFmtId="174" fontId="1" fillId="0" borderId="0" xfId="0" applyFont="1" applyAlignment="1" applyProtection="1">
      <alignment horizontal="left" vertical="center"/>
      <protection/>
    </xf>
    <xf numFmtId="174" fontId="4" fillId="0" borderId="0" xfId="0" applyFont="1" applyAlignment="1" applyProtection="1">
      <alignment horizontal="left" vertical="center"/>
      <protection/>
    </xf>
    <xf numFmtId="174" fontId="4" fillId="0" borderId="0" xfId="0" applyFont="1" applyAlignment="1">
      <alignment horizontal="left" vertical="center"/>
    </xf>
    <xf numFmtId="174" fontId="3" fillId="0" borderId="0" xfId="0" applyFont="1" applyAlignment="1" applyProtection="1">
      <alignment horizontal="left" vertical="center"/>
      <protection/>
    </xf>
    <xf numFmtId="174" fontId="4" fillId="0" borderId="13" xfId="0" applyFont="1" applyBorder="1" applyAlignment="1" applyProtection="1">
      <alignment horizontal="left" vertical="center"/>
      <protection/>
    </xf>
    <xf numFmtId="174" fontId="4" fillId="0" borderId="15" xfId="0" applyFont="1" applyBorder="1" applyAlignment="1">
      <alignment horizontal="left" vertical="center"/>
    </xf>
    <xf numFmtId="165" fontId="1" fillId="0" borderId="12" xfId="34" applyFont="1" applyBorder="1" applyAlignment="1" applyProtection="1">
      <alignment horizontal="left" vertical="center"/>
      <protection/>
    </xf>
    <xf numFmtId="165" fontId="1" fillId="0" borderId="10" xfId="34" applyFont="1" applyBorder="1" applyAlignment="1" applyProtection="1">
      <alignment horizontal="left" vertical="center"/>
      <protection/>
    </xf>
    <xf numFmtId="174" fontId="4" fillId="0" borderId="28" xfId="0" applyFont="1" applyBorder="1" applyAlignment="1">
      <alignment horizontal="left" vertical="center"/>
    </xf>
    <xf numFmtId="174" fontId="4" fillId="0" borderId="27" xfId="0" applyFont="1" applyBorder="1" applyAlignment="1">
      <alignment horizontal="left" vertical="center"/>
    </xf>
    <xf numFmtId="174" fontId="4" fillId="0" borderId="0" xfId="0" applyFont="1" applyBorder="1" applyAlignment="1">
      <alignment horizontal="left" vertical="center"/>
    </xf>
    <xf numFmtId="174" fontId="4" fillId="0" borderId="11" xfId="0" applyFont="1" applyBorder="1" applyAlignment="1">
      <alignment horizontal="left" vertical="center"/>
    </xf>
    <xf numFmtId="174" fontId="4" fillId="0" borderId="12" xfId="0" applyFont="1" applyBorder="1" applyAlignment="1" applyProtection="1">
      <alignment horizontal="left" vertical="center"/>
      <protection/>
    </xf>
    <xf numFmtId="174" fontId="4" fillId="0" borderId="10" xfId="0" applyFont="1" applyBorder="1" applyAlignment="1" applyProtection="1">
      <alignment horizontal="left" vertical="center"/>
      <protection/>
    </xf>
    <xf numFmtId="174" fontId="1" fillId="0" borderId="10" xfId="0" applyFont="1" applyBorder="1" applyAlignment="1" applyProtection="1">
      <alignment horizontal="left" vertical="center"/>
      <protection/>
    </xf>
    <xf numFmtId="174" fontId="4" fillId="0" borderId="0" xfId="0" applyFont="1" applyBorder="1" applyAlignment="1" applyProtection="1">
      <alignment horizontal="left" vertical="center"/>
      <protection/>
    </xf>
    <xf numFmtId="174" fontId="3" fillId="0" borderId="14" xfId="0" applyFont="1" applyBorder="1" applyAlignment="1" applyProtection="1">
      <alignment horizontal="left" vertical="center"/>
      <protection/>
    </xf>
    <xf numFmtId="174" fontId="4" fillId="0" borderId="21" xfId="0" applyFont="1" applyBorder="1" applyAlignment="1" applyProtection="1">
      <alignment horizontal="left" vertical="center"/>
      <protection/>
    </xf>
    <xf numFmtId="174" fontId="4" fillId="0" borderId="21" xfId="0" applyFont="1" applyBorder="1" applyAlignment="1">
      <alignment horizontal="left" vertical="center"/>
    </xf>
    <xf numFmtId="174" fontId="4" fillId="0" borderId="12" xfId="0" applyFont="1" applyBorder="1" applyAlignment="1">
      <alignment horizontal="left" vertical="center"/>
    </xf>
    <xf numFmtId="174" fontId="3" fillId="0" borderId="21" xfId="0" applyFont="1" applyBorder="1" applyAlignment="1" applyProtection="1">
      <alignment horizontal="left" vertical="center"/>
      <protection/>
    </xf>
    <xf numFmtId="174" fontId="4" fillId="0" borderId="28" xfId="0" applyFont="1" applyBorder="1" applyAlignment="1" applyProtection="1">
      <alignment horizontal="left" vertical="center"/>
      <protection/>
    </xf>
    <xf numFmtId="174" fontId="4" fillId="0" borderId="29" xfId="0" applyFont="1" applyBorder="1" applyAlignment="1">
      <alignment horizontal="left" vertical="center"/>
    </xf>
    <xf numFmtId="174" fontId="4" fillId="0" borderId="27" xfId="0" applyFont="1" applyBorder="1" applyAlignment="1" applyProtection="1">
      <alignment horizontal="left" vertical="center"/>
      <protection/>
    </xf>
    <xf numFmtId="174" fontId="18" fillId="0" borderId="30" xfId="0" applyFont="1" applyBorder="1" applyAlignment="1" applyProtection="1">
      <alignment horizontal="left" vertical="center"/>
      <protection/>
    </xf>
    <xf numFmtId="174" fontId="13" fillId="0" borderId="0" xfId="0" applyFont="1" applyAlignment="1">
      <alignment horizontal="left" vertical="center"/>
    </xf>
    <xf numFmtId="165" fontId="4" fillId="0" borderId="0" xfId="34" applyFont="1" applyBorder="1" applyAlignment="1" applyProtection="1">
      <alignment horizontal="left" vertical="center"/>
      <protection/>
    </xf>
    <xf numFmtId="174" fontId="26" fillId="0" borderId="14" xfId="0" applyFont="1" applyBorder="1" applyAlignment="1" applyProtection="1">
      <alignment horizontal="center" vertical="center"/>
      <protection/>
    </xf>
    <xf numFmtId="174" fontId="3" fillId="0" borderId="0" xfId="0" applyFont="1" applyAlignment="1" applyProtection="1">
      <alignment vertical="center"/>
      <protection/>
    </xf>
    <xf numFmtId="174" fontId="10" fillId="0" borderId="0" xfId="0" applyFont="1" applyBorder="1" applyAlignment="1">
      <alignment horizontal="center"/>
    </xf>
    <xf numFmtId="174" fontId="5" fillId="0" borderId="0" xfId="0" applyFont="1" applyBorder="1" applyAlignment="1">
      <alignment/>
    </xf>
    <xf numFmtId="174" fontId="5" fillId="0" borderId="22" xfId="0" applyFont="1" applyBorder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174" fontId="30" fillId="0" borderId="0" xfId="0" applyFont="1" applyAlignment="1">
      <alignment/>
    </xf>
    <xf numFmtId="174" fontId="4" fillId="0" borderId="31" xfId="0" applyFont="1" applyBorder="1" applyAlignment="1" applyProtection="1">
      <alignment horizontal="center" vertical="center"/>
      <protection/>
    </xf>
    <xf numFmtId="176" fontId="4" fillId="0" borderId="17" xfId="0" applyNumberFormat="1" applyFont="1" applyBorder="1" applyAlignment="1" applyProtection="1">
      <alignment horizontal="center" vertical="center"/>
      <protection/>
    </xf>
    <xf numFmtId="165" fontId="4" fillId="0" borderId="28" xfId="34" applyFont="1" applyBorder="1" applyAlignment="1" applyProtection="1">
      <alignment horizontal="center" vertical="center"/>
      <protection/>
    </xf>
    <xf numFmtId="165" fontId="2" fillId="0" borderId="28" xfId="34" applyFont="1" applyBorder="1" applyAlignment="1" applyProtection="1">
      <alignment horizontal="center" vertical="center"/>
      <protection/>
    </xf>
    <xf numFmtId="176" fontId="2" fillId="0" borderId="0" xfId="34" applyNumberFormat="1" applyFont="1" applyBorder="1" applyAlignment="1" applyProtection="1">
      <alignment horizontal="center" vertical="center"/>
      <protection/>
    </xf>
    <xf numFmtId="174" fontId="2" fillId="0" borderId="32" xfId="0" applyFont="1" applyBorder="1" applyAlignment="1" applyProtection="1">
      <alignment horizontal="center" vertical="center"/>
      <protection/>
    </xf>
    <xf numFmtId="174" fontId="2" fillId="0" borderId="0" xfId="0" applyFont="1" applyAlignment="1" applyProtection="1">
      <alignment horizontal="left" vertical="center"/>
      <protection/>
    </xf>
    <xf numFmtId="174" fontId="4" fillId="0" borderId="32" xfId="0" applyFont="1" applyBorder="1" applyAlignment="1" applyProtection="1">
      <alignment horizontal="center" vertical="center"/>
      <protection/>
    </xf>
    <xf numFmtId="174" fontId="4" fillId="0" borderId="33" xfId="0" applyFont="1" applyBorder="1" applyAlignment="1" applyProtection="1">
      <alignment horizontal="center" vertical="center"/>
      <protection/>
    </xf>
    <xf numFmtId="176" fontId="4" fillId="0" borderId="0" xfId="0" applyNumberFormat="1" applyFont="1" applyBorder="1" applyAlignment="1" applyProtection="1">
      <alignment horizontal="center" vertical="center"/>
      <protection/>
    </xf>
    <xf numFmtId="176" fontId="4" fillId="0" borderId="0" xfId="34" applyNumberFormat="1" applyFont="1" applyBorder="1" applyAlignment="1" applyProtection="1">
      <alignment horizontal="center" vertical="center"/>
      <protection/>
    </xf>
    <xf numFmtId="176" fontId="4" fillId="0" borderId="17" xfId="34" applyNumberFormat="1" applyFont="1" applyBorder="1" applyAlignment="1" applyProtection="1">
      <alignment horizontal="center" vertical="center"/>
      <protection/>
    </xf>
    <xf numFmtId="174" fontId="4" fillId="0" borderId="0" xfId="0" applyFont="1" applyAlignment="1">
      <alignment horizontal="left" vertical="center"/>
    </xf>
    <xf numFmtId="174" fontId="1" fillId="0" borderId="0" xfId="0" applyFont="1" applyAlignment="1">
      <alignment/>
    </xf>
    <xf numFmtId="174" fontId="4" fillId="0" borderId="0" xfId="0" applyFont="1" applyAlignment="1">
      <alignment/>
    </xf>
    <xf numFmtId="2" fontId="1" fillId="0" borderId="34" xfId="0" applyNumberFormat="1" applyFont="1" applyBorder="1" applyAlignment="1" applyProtection="1">
      <alignment horizontal="center" vertical="center"/>
      <protection/>
    </xf>
    <xf numFmtId="2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 applyProtection="1">
      <alignment horizontal="center" vertical="center"/>
      <protection/>
    </xf>
    <xf numFmtId="2" fontId="1" fillId="0" borderId="12" xfId="0" applyNumberFormat="1" applyFont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</a:rPr>
              <a:t>Obr.1.  Měření absorpčních spekter KMnO</a:t>
            </a:r>
            <a:r>
              <a:rPr lang="en-US" cap="none" sz="1200" b="0" i="1" u="none" baseline="-25000">
                <a:solidFill>
                  <a:srgbClr val="000000"/>
                </a:solidFill>
              </a:rPr>
              <a:t>4</a:t>
            </a:r>
            <a:r>
              <a:rPr lang="en-US" cap="none" sz="1200" b="0" i="1" u="none" baseline="0">
                <a:solidFill>
                  <a:srgbClr val="000000"/>
                </a:solidFill>
              </a:rPr>
              <a:t> a K</a:t>
            </a:r>
            <a:r>
              <a:rPr lang="en-US" cap="none" sz="1200" b="0" i="1" u="none" baseline="-25000">
                <a:solidFill>
                  <a:srgbClr val="000000"/>
                </a:solidFill>
              </a:rPr>
              <a:t>2</a:t>
            </a:r>
            <a:r>
              <a:rPr lang="en-US" cap="none" sz="1200" b="0" i="1" u="none" baseline="0">
                <a:solidFill>
                  <a:srgbClr val="000000"/>
                </a:solidFill>
              </a:rPr>
              <a:t>Cr</a:t>
            </a:r>
            <a:r>
              <a:rPr lang="en-US" cap="none" sz="1200" b="0" i="1" u="none" baseline="-25000">
                <a:solidFill>
                  <a:srgbClr val="000000"/>
                </a:solidFill>
              </a:rPr>
              <a:t>2</a:t>
            </a:r>
            <a:r>
              <a:rPr lang="en-US" cap="none" sz="1200" b="0" i="1" u="none" baseline="0">
                <a:solidFill>
                  <a:srgbClr val="000000"/>
                </a:solidFill>
              </a:rPr>
              <a:t>O</a:t>
            </a:r>
            <a:r>
              <a:rPr lang="en-US" cap="none" sz="1200" b="0" i="1" u="none" baseline="-25000">
                <a:solidFill>
                  <a:srgbClr val="000000"/>
                </a:solidFill>
              </a:rPr>
              <a:t>7</a:t>
            </a:r>
            <a:r>
              <a:rPr lang="en-US" cap="none" sz="1200" b="0" i="1" u="none" baseline="0">
                <a:solidFill>
                  <a:srgbClr val="000000"/>
                </a:solidFill>
              </a:rPr>
              <a:t> pro střední koncentrace (při 370 - 550 nm)</a:t>
            </a:r>
          </a:p>
        </c:rich>
      </c:tx>
      <c:layout>
        <c:manualLayout>
          <c:xMode val="factor"/>
          <c:yMode val="factor"/>
          <c:x val="0.0475"/>
          <c:y val="0.86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1825"/>
          <c:w val="0.96225"/>
          <c:h val="0.80275"/>
        </c:manualLayout>
      </c:layout>
      <c:scatterChart>
        <c:scatterStyle val="smoothMarker"/>
        <c:varyColors val="0"/>
        <c:ser>
          <c:idx val="0"/>
          <c:order val="0"/>
          <c:tx>
            <c:v>0,01 M KMnO4</c:v>
          </c:tx>
          <c:spPr>
            <a:ln w="3175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'Měření ABS spekter 370-550nm'!$A$9:$A$29</c:f>
              <c:numCache>
                <c:ptCount val="21"/>
                <c:pt idx="0">
                  <c:v>370</c:v>
                </c:pt>
                <c:pt idx="1">
                  <c:v>380</c:v>
                </c:pt>
                <c:pt idx="2">
                  <c:v>390</c:v>
                </c:pt>
                <c:pt idx="3">
                  <c:v>400</c:v>
                </c:pt>
                <c:pt idx="4">
                  <c:v>410</c:v>
                </c:pt>
                <c:pt idx="5">
                  <c:v>420</c:v>
                </c:pt>
                <c:pt idx="6">
                  <c:v>430</c:v>
                </c:pt>
                <c:pt idx="7">
                  <c:v>440</c:v>
                </c:pt>
                <c:pt idx="8">
                  <c:v>450</c:v>
                </c:pt>
                <c:pt idx="9">
                  <c:v>460</c:v>
                </c:pt>
                <c:pt idx="10">
                  <c:v>470</c:v>
                </c:pt>
                <c:pt idx="11">
                  <c:v>480</c:v>
                </c:pt>
                <c:pt idx="12">
                  <c:v>490</c:v>
                </c:pt>
                <c:pt idx="13">
                  <c:v>500</c:v>
                </c:pt>
                <c:pt idx="14">
                  <c:v>510</c:v>
                </c:pt>
                <c:pt idx="15">
                  <c:v>520</c:v>
                </c:pt>
                <c:pt idx="16">
                  <c:v>525</c:v>
                </c:pt>
                <c:pt idx="17">
                  <c:v>530</c:v>
                </c:pt>
                <c:pt idx="18">
                  <c:v>540</c:v>
                </c:pt>
                <c:pt idx="19">
                  <c:v>545</c:v>
                </c:pt>
                <c:pt idx="20">
                  <c:v>550</c:v>
                </c:pt>
              </c:numCache>
            </c:numRef>
          </c:xVal>
          <c:yVal>
            <c:numRef>
              <c:f>'Měření ABS spekter 370-550nm'!$B$9:$B$29</c:f>
              <c:numCache>
                <c:ptCount val="21"/>
                <c:pt idx="0">
                  <c:v>0.224</c:v>
                </c:pt>
                <c:pt idx="1">
                  <c:v>0.147</c:v>
                </c:pt>
                <c:pt idx="2">
                  <c:v>0.08</c:v>
                </c:pt>
                <c:pt idx="3">
                  <c:v>0.038</c:v>
                </c:pt>
                <c:pt idx="4">
                  <c:v>0.017</c:v>
                </c:pt>
                <c:pt idx="5">
                  <c:v>0.012</c:v>
                </c:pt>
                <c:pt idx="6">
                  <c:v>0.017</c:v>
                </c:pt>
                <c:pt idx="7">
                  <c:v>0.029</c:v>
                </c:pt>
                <c:pt idx="8">
                  <c:v>0.052</c:v>
                </c:pt>
                <c:pt idx="9">
                  <c:v>0.086</c:v>
                </c:pt>
                <c:pt idx="10">
                  <c:v>0.148</c:v>
                </c:pt>
                <c:pt idx="11">
                  <c:v>0.218</c:v>
                </c:pt>
                <c:pt idx="12">
                  <c:v>0.321</c:v>
                </c:pt>
                <c:pt idx="13">
                  <c:v>0.425</c:v>
                </c:pt>
                <c:pt idx="14">
                  <c:v>0.518</c:v>
                </c:pt>
                <c:pt idx="15">
                  <c:v>0.617</c:v>
                </c:pt>
                <c:pt idx="16">
                  <c:v>0.69</c:v>
                </c:pt>
                <c:pt idx="17">
                  <c:v>0.658</c:v>
                </c:pt>
                <c:pt idx="18">
                  <c:v>0.621</c:v>
                </c:pt>
                <c:pt idx="19">
                  <c:v>0.662</c:v>
                </c:pt>
                <c:pt idx="20">
                  <c:v>0.602</c:v>
                </c:pt>
              </c:numCache>
            </c:numRef>
          </c:yVal>
          <c:smooth val="1"/>
        </c:ser>
        <c:ser>
          <c:idx val="1"/>
          <c:order val="1"/>
          <c:tx>
            <c:v>0,01 M K2Cr2O7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'Měření ABS spekter 370-550nm'!$A$9:$A$29</c:f>
              <c:numCache>
                <c:ptCount val="21"/>
                <c:pt idx="0">
                  <c:v>370</c:v>
                </c:pt>
                <c:pt idx="1">
                  <c:v>380</c:v>
                </c:pt>
                <c:pt idx="2">
                  <c:v>390</c:v>
                </c:pt>
                <c:pt idx="3">
                  <c:v>400</c:v>
                </c:pt>
                <c:pt idx="4">
                  <c:v>410</c:v>
                </c:pt>
                <c:pt idx="5">
                  <c:v>420</c:v>
                </c:pt>
                <c:pt idx="6">
                  <c:v>430</c:v>
                </c:pt>
                <c:pt idx="7">
                  <c:v>440</c:v>
                </c:pt>
                <c:pt idx="8">
                  <c:v>450</c:v>
                </c:pt>
                <c:pt idx="9">
                  <c:v>460</c:v>
                </c:pt>
                <c:pt idx="10">
                  <c:v>470</c:v>
                </c:pt>
                <c:pt idx="11">
                  <c:v>480</c:v>
                </c:pt>
                <c:pt idx="12">
                  <c:v>490</c:v>
                </c:pt>
                <c:pt idx="13">
                  <c:v>500</c:v>
                </c:pt>
                <c:pt idx="14">
                  <c:v>510</c:v>
                </c:pt>
                <c:pt idx="15">
                  <c:v>520</c:v>
                </c:pt>
                <c:pt idx="16">
                  <c:v>525</c:v>
                </c:pt>
                <c:pt idx="17">
                  <c:v>530</c:v>
                </c:pt>
                <c:pt idx="18">
                  <c:v>540</c:v>
                </c:pt>
                <c:pt idx="19">
                  <c:v>545</c:v>
                </c:pt>
                <c:pt idx="20">
                  <c:v>550</c:v>
                </c:pt>
              </c:numCache>
            </c:numRef>
          </c:xVal>
          <c:yVal>
            <c:numRef>
              <c:f>'Měření ABS spekter 370-550nm'!$C$9:$C$29</c:f>
              <c:numCache>
                <c:ptCount val="21"/>
                <c:pt idx="0">
                  <c:v>1.004</c:v>
                </c:pt>
                <c:pt idx="1">
                  <c:v>0.71</c:v>
                </c:pt>
                <c:pt idx="2">
                  <c:v>0.445</c:v>
                </c:pt>
                <c:pt idx="3">
                  <c:v>0.279</c:v>
                </c:pt>
                <c:pt idx="4">
                  <c:v>0.205</c:v>
                </c:pt>
                <c:pt idx="5">
                  <c:v>0.206</c:v>
                </c:pt>
                <c:pt idx="6">
                  <c:v>0.225</c:v>
                </c:pt>
                <c:pt idx="7">
                  <c:v>0.238</c:v>
                </c:pt>
                <c:pt idx="8">
                  <c:v>0.235</c:v>
                </c:pt>
                <c:pt idx="9">
                  <c:v>0.216</c:v>
                </c:pt>
                <c:pt idx="10">
                  <c:v>0.186</c:v>
                </c:pt>
                <c:pt idx="11">
                  <c:v>0.147</c:v>
                </c:pt>
                <c:pt idx="12">
                  <c:v>0.109</c:v>
                </c:pt>
                <c:pt idx="13">
                  <c:v>0.077</c:v>
                </c:pt>
                <c:pt idx="14">
                  <c:v>0.051</c:v>
                </c:pt>
                <c:pt idx="15">
                  <c:v>0.031</c:v>
                </c:pt>
                <c:pt idx="16">
                  <c:v>0.024</c:v>
                </c:pt>
                <c:pt idx="17">
                  <c:v>0.017</c:v>
                </c:pt>
                <c:pt idx="18">
                  <c:v>0.01</c:v>
                </c:pt>
                <c:pt idx="19">
                  <c:v>0.009</c:v>
                </c:pt>
                <c:pt idx="20">
                  <c:v>0.009</c:v>
                </c:pt>
              </c:numCache>
            </c:numRef>
          </c:yVal>
          <c:smooth val="1"/>
        </c:ser>
        <c:axId val="5969747"/>
        <c:axId val="53727724"/>
      </c:scatterChart>
      <c:valAx>
        <c:axId val="5969747"/>
        <c:scaling>
          <c:orientation val="minMax"/>
          <c:max val="550"/>
          <c:min val="3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vlnová délka (nm)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53727724"/>
        <c:crosses val="autoZero"/>
        <c:crossBetween val="midCat"/>
        <c:dispUnits/>
        <c:majorUnit val="10"/>
      </c:valAx>
      <c:valAx>
        <c:axId val="5372772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Absorbance</a:t>
                </a:r>
              </a:p>
            </c:rich>
          </c:tx>
          <c:layout>
            <c:manualLayout>
              <c:xMode val="factor"/>
              <c:yMode val="factor"/>
              <c:x val="-0.003"/>
              <c:y val="-0.02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5969747"/>
        <c:crosses val="autoZero"/>
        <c:crossBetween val="midCat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825"/>
          <c:y val="0.05625"/>
          <c:w val="0.136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1" u="none" baseline="0">
                <a:solidFill>
                  <a:srgbClr val="000000"/>
                </a:solidFill>
              </a:rPr>
              <a:t>Obr.2.  Kalibrační závislosti pro KMnO</a:t>
            </a:r>
            <a:r>
              <a:rPr lang="en-US" cap="none" sz="1200" b="0" i="1" u="none" baseline="-25000">
                <a:solidFill>
                  <a:srgbClr val="000000"/>
                </a:solidFill>
              </a:rPr>
              <a:t>4</a:t>
            </a:r>
          </a:p>
        </c:rich>
      </c:tx>
      <c:layout>
        <c:manualLayout>
          <c:xMode val="factor"/>
          <c:yMode val="factor"/>
          <c:x val="-0.0075"/>
          <c:y val="0.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03075"/>
          <c:w val="0.96475"/>
          <c:h val="0.84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'Stanoveni Mn+Cr'!$B$133</c:f>
              <c:strCache>
                <c:ptCount val="1"/>
                <c:pt idx="0">
                  <c:v>A390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.000"/>
            </c:trendlineLbl>
          </c:trendline>
          <c:xVal>
            <c:numRef>
              <c:f>'Stanoveni Mn+Cr'!$A$134:$A$138</c:f>
              <c:numCache>
                <c:ptCount val="5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</c:numCache>
            </c:numRef>
          </c:xVal>
          <c:yVal>
            <c:numRef>
              <c:f>'Stanoveni Mn+Cr'!$B$134:$B$138</c:f>
              <c:numCache>
                <c:ptCount val="5"/>
                <c:pt idx="0">
                  <c:v>0.029</c:v>
                </c:pt>
                <c:pt idx="1">
                  <c:v>0.055</c:v>
                </c:pt>
                <c:pt idx="2">
                  <c:v>0.084</c:v>
                </c:pt>
                <c:pt idx="3">
                  <c:v>0.111</c:v>
                </c:pt>
                <c:pt idx="4">
                  <c:v>0.135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'Stanoveni Mn+Cr'!$C$133</c:f>
              <c:strCache>
                <c:ptCount val="1"/>
                <c:pt idx="0">
                  <c:v>A470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3366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6666"/>
                      </a:solidFill>
                    </a:defRPr>
                  </a:pPr>
                </a:p>
              </c:txPr>
              <c:numFmt formatCode="#,##0.000"/>
            </c:trendlineLbl>
          </c:trendline>
          <c:xVal>
            <c:numRef>
              <c:f>'Stanoveni Mn+Cr'!$A$134:$A$138</c:f>
              <c:numCache>
                <c:ptCount val="5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</c:numCache>
            </c:numRef>
          </c:xVal>
          <c:yVal>
            <c:numRef>
              <c:f>'Stanoveni Mn+Cr'!$C$134:$C$138</c:f>
              <c:numCache>
                <c:ptCount val="5"/>
                <c:pt idx="0">
                  <c:v>0.052</c:v>
                </c:pt>
                <c:pt idx="1">
                  <c:v>0.103</c:v>
                </c:pt>
                <c:pt idx="2">
                  <c:v>0.158</c:v>
                </c:pt>
                <c:pt idx="3">
                  <c:v>0.211</c:v>
                </c:pt>
                <c:pt idx="4">
                  <c:v>0.259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'Stanoveni Mn+Cr'!$D$133</c:f>
              <c:strCache>
                <c:ptCount val="1"/>
                <c:pt idx="0">
                  <c:v>A545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/>
            </c:trendlineLbl>
          </c:trendline>
          <c:xVal>
            <c:numRef>
              <c:f>'Stanoveni Mn+Cr'!$A$134:$A$138</c:f>
              <c:numCache>
                <c:ptCount val="5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</c:numCache>
            </c:numRef>
          </c:xVal>
          <c:yVal>
            <c:numRef>
              <c:f>'Stanoveni Mn+Cr'!$D$134:$D$138</c:f>
              <c:numCache>
                <c:ptCount val="5"/>
                <c:pt idx="0">
                  <c:v>0.227</c:v>
                </c:pt>
                <c:pt idx="1">
                  <c:v>0.448</c:v>
                </c:pt>
                <c:pt idx="2">
                  <c:v>0.673</c:v>
                </c:pt>
                <c:pt idx="3">
                  <c:v>0.884</c:v>
                </c:pt>
                <c:pt idx="4">
                  <c:v>1.085</c:v>
                </c:pt>
              </c:numCache>
            </c:numRef>
          </c:yVal>
          <c:smooth val="0"/>
        </c:ser>
        <c:axId val="13787469"/>
        <c:axId val="56978358"/>
      </c:scatterChart>
      <c:valAx>
        <c:axId val="13787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V (ml)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978358"/>
        <c:crosses val="autoZero"/>
        <c:crossBetween val="midCat"/>
        <c:dispUnits/>
      </c:valAx>
      <c:valAx>
        <c:axId val="56978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A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2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787469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8075"/>
          <c:y val="0.062"/>
          <c:w val="0.13475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1" u="none" baseline="0">
                <a:solidFill>
                  <a:srgbClr val="000000"/>
                </a:solidFill>
              </a:rPr>
              <a:t>Obr.3.  Kalibrační závislost pro K</a:t>
            </a:r>
            <a:r>
              <a:rPr lang="en-US" cap="none" sz="1200" b="0" i="1" u="none" baseline="-25000">
                <a:solidFill>
                  <a:srgbClr val="000000"/>
                </a:solidFill>
              </a:rPr>
              <a:t>2</a:t>
            </a:r>
            <a:r>
              <a:rPr lang="en-US" cap="none" sz="1200" b="0" i="1" u="none" baseline="0">
                <a:solidFill>
                  <a:srgbClr val="000000"/>
                </a:solidFill>
              </a:rPr>
              <a:t>Cr</a:t>
            </a:r>
            <a:r>
              <a:rPr lang="en-US" cap="none" sz="1200" b="0" i="1" u="none" baseline="-25000">
                <a:solidFill>
                  <a:srgbClr val="000000"/>
                </a:solidFill>
              </a:rPr>
              <a:t>2</a:t>
            </a:r>
            <a:r>
              <a:rPr lang="en-US" cap="none" sz="1200" b="0" i="1" u="none" baseline="0">
                <a:solidFill>
                  <a:srgbClr val="000000"/>
                </a:solidFill>
              </a:rPr>
              <a:t>O</a:t>
            </a:r>
            <a:r>
              <a:rPr lang="en-US" cap="none" sz="1200" b="0" i="1" u="none" baseline="-25000">
                <a:solidFill>
                  <a:srgbClr val="000000"/>
                </a:solidFill>
              </a:rPr>
              <a:t>7</a:t>
            </a:r>
          </a:p>
        </c:rich>
      </c:tx>
      <c:layout>
        <c:manualLayout>
          <c:xMode val="factor"/>
          <c:yMode val="factor"/>
          <c:x val="-0.02175"/>
          <c:y val="0.9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"/>
          <c:w val="0.938"/>
          <c:h val="0.89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'Stanoveni Mn+Cr'!$F$133</c:f>
              <c:strCache>
                <c:ptCount val="1"/>
                <c:pt idx="0">
                  <c:v>A390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.000"/>
            </c:trendlineLbl>
          </c:trendline>
          <c:xVal>
            <c:numRef>
              <c:f>'Stanoveni Mn+Cr'!$E$134:$E$138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'Stanoveni Mn+Cr'!$F$134:$F$138</c:f>
              <c:numCache>
                <c:ptCount val="5"/>
                <c:pt idx="0">
                  <c:v>0.165</c:v>
                </c:pt>
                <c:pt idx="1">
                  <c:v>0.313</c:v>
                </c:pt>
                <c:pt idx="2">
                  <c:v>0.472</c:v>
                </c:pt>
                <c:pt idx="3">
                  <c:v>0.631</c:v>
                </c:pt>
                <c:pt idx="4">
                  <c:v>0.781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'Stanoveni Mn+Cr'!$G$133</c:f>
              <c:strCache>
                <c:ptCount val="1"/>
                <c:pt idx="0">
                  <c:v>A470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8080"/>
              </a:solidFill>
              <a:ln>
                <a:solidFill>
                  <a:srgbClr val="3366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6666"/>
                      </a:solidFill>
                    </a:defRPr>
                  </a:pPr>
                </a:p>
              </c:txPr>
              <c:numFmt formatCode="#,##0.000"/>
            </c:trendlineLbl>
          </c:trendline>
          <c:xVal>
            <c:numRef>
              <c:f>'Stanoveni Mn+Cr'!$E$134:$E$138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'Stanoveni Mn+Cr'!$G$134:$G$138</c:f>
              <c:numCache>
                <c:ptCount val="5"/>
                <c:pt idx="0">
                  <c:v>0.071</c:v>
                </c:pt>
                <c:pt idx="1">
                  <c:v>0.138</c:v>
                </c:pt>
                <c:pt idx="2">
                  <c:v>0.2</c:v>
                </c:pt>
                <c:pt idx="3">
                  <c:v>0.259</c:v>
                </c:pt>
                <c:pt idx="4">
                  <c:v>0.326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'Stanoveni Mn+Cr'!$H$133</c:f>
              <c:strCache>
                <c:ptCount val="1"/>
                <c:pt idx="0">
                  <c:v>A545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#,##0.000"/>
            </c:trendlineLbl>
          </c:trendline>
          <c:xVal>
            <c:numRef>
              <c:f>'Stanoveni Mn+Cr'!$E$134:$E$138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'Stanoveni Mn+Cr'!$H$134:$H$138</c:f>
              <c:numCache>
                <c:ptCount val="5"/>
                <c:pt idx="0">
                  <c:v>0.004</c:v>
                </c:pt>
                <c:pt idx="1">
                  <c:v>0.009</c:v>
                </c:pt>
                <c:pt idx="2">
                  <c:v>0.013</c:v>
                </c:pt>
                <c:pt idx="3">
                  <c:v>0.014</c:v>
                </c:pt>
                <c:pt idx="4">
                  <c:v>0.016</c:v>
                </c:pt>
              </c:numCache>
            </c:numRef>
          </c:yVal>
          <c:smooth val="0"/>
        </c:ser>
        <c:axId val="43043175"/>
        <c:axId val="51844256"/>
      </c:scatterChart>
      <c:valAx>
        <c:axId val="43043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V (ml)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844256"/>
        <c:crossesAt val="0"/>
        <c:crossBetween val="midCat"/>
        <c:dispUnits/>
      </c:valAx>
      <c:valAx>
        <c:axId val="5184425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A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2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043175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875"/>
          <c:y val="0.0365"/>
          <c:w val="0.13475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view="pageLayout" workbookViewId="0" topLeftCell="A4">
      <selection activeCell="E8" sqref="E8"/>
    </sheetView>
  </sheetViews>
  <sheetFormatPr defaultColWidth="9.00390625" defaultRowHeight="12.75"/>
  <cols>
    <col min="1" max="3" width="12.875" style="1" customWidth="1"/>
    <col min="4" max="16384" width="9.00390625" style="1" customWidth="1"/>
  </cols>
  <sheetData>
    <row r="1" ht="11.25">
      <c r="A1" s="114" t="s">
        <v>83</v>
      </c>
    </row>
    <row r="2" spans="1:4" ht="12.75">
      <c r="A2" s="128" t="s">
        <v>56</v>
      </c>
      <c r="B2" s="129"/>
      <c r="C2" s="129"/>
      <c r="D2" s="129"/>
    </row>
    <row r="3" spans="1:4" ht="12.75">
      <c r="A3" s="128" t="s">
        <v>53</v>
      </c>
      <c r="B3" s="129"/>
      <c r="C3" s="129"/>
      <c r="D3" s="129"/>
    </row>
    <row r="5" spans="1:4" ht="12">
      <c r="A5" s="110" t="s">
        <v>54</v>
      </c>
      <c r="B5" s="3" t="s">
        <v>55</v>
      </c>
      <c r="C5" s="3" t="s">
        <v>55</v>
      </c>
      <c r="D5" s="111"/>
    </row>
    <row r="6" spans="1:4" ht="15">
      <c r="A6" s="3"/>
      <c r="B6" s="3" t="s">
        <v>77</v>
      </c>
      <c r="C6" s="3" t="s">
        <v>52</v>
      </c>
      <c r="D6" s="111"/>
    </row>
    <row r="7" spans="1:4" ht="12" thickBot="1">
      <c r="A7" s="112"/>
      <c r="B7" s="112" t="s">
        <v>50</v>
      </c>
      <c r="C7" s="112" t="s">
        <v>51</v>
      </c>
      <c r="D7" s="111"/>
    </row>
    <row r="8" spans="1:4" ht="11.25">
      <c r="A8" s="3"/>
      <c r="B8" s="3"/>
      <c r="C8" s="3"/>
      <c r="D8" s="111"/>
    </row>
    <row r="9" spans="1:4" ht="11.25">
      <c r="A9" s="3">
        <v>370</v>
      </c>
      <c r="B9" s="113">
        <v>0.224</v>
      </c>
      <c r="C9" s="113">
        <v>1.004</v>
      </c>
      <c r="D9" s="111"/>
    </row>
    <row r="10" spans="1:4" ht="11.25">
      <c r="A10" s="3">
        <v>380</v>
      </c>
      <c r="B10" s="113">
        <v>0.147</v>
      </c>
      <c r="C10" s="113">
        <v>0.71</v>
      </c>
      <c r="D10" s="111"/>
    </row>
    <row r="11" spans="1:4" ht="11.25">
      <c r="A11" s="3">
        <v>390</v>
      </c>
      <c r="B11" s="113">
        <v>0.08</v>
      </c>
      <c r="C11" s="113">
        <v>0.445</v>
      </c>
      <c r="D11" s="111"/>
    </row>
    <row r="12" spans="1:4" ht="11.25">
      <c r="A12" s="3">
        <v>400</v>
      </c>
      <c r="B12" s="113">
        <v>0.038</v>
      </c>
      <c r="C12" s="113">
        <v>0.279</v>
      </c>
      <c r="D12" s="111"/>
    </row>
    <row r="13" spans="1:4" ht="11.25">
      <c r="A13" s="3">
        <v>410</v>
      </c>
      <c r="B13" s="113">
        <v>0.017</v>
      </c>
      <c r="C13" s="113">
        <v>0.205</v>
      </c>
      <c r="D13" s="111"/>
    </row>
    <row r="14" spans="1:4" ht="11.25">
      <c r="A14" s="3">
        <v>420</v>
      </c>
      <c r="B14" s="113">
        <v>0.012</v>
      </c>
      <c r="C14" s="113">
        <v>0.206</v>
      </c>
      <c r="D14" s="111"/>
    </row>
    <row r="15" spans="1:4" ht="11.25">
      <c r="A15" s="3">
        <v>430</v>
      </c>
      <c r="B15" s="113">
        <v>0.017</v>
      </c>
      <c r="C15" s="113">
        <v>0.225</v>
      </c>
      <c r="D15" s="111"/>
    </row>
    <row r="16" spans="1:4" ht="11.25">
      <c r="A16" s="3">
        <v>440</v>
      </c>
      <c r="B16" s="113">
        <v>0.029</v>
      </c>
      <c r="C16" s="113">
        <v>0.238</v>
      </c>
      <c r="D16" s="111"/>
    </row>
    <row r="17" spans="1:4" ht="11.25">
      <c r="A17" s="3">
        <v>450</v>
      </c>
      <c r="B17" s="113">
        <v>0.052</v>
      </c>
      <c r="C17" s="113">
        <v>0.235</v>
      </c>
      <c r="D17" s="111"/>
    </row>
    <row r="18" spans="1:4" ht="11.25">
      <c r="A18" s="3">
        <v>460</v>
      </c>
      <c r="B18" s="113">
        <v>0.086</v>
      </c>
      <c r="C18" s="113">
        <v>0.216</v>
      </c>
      <c r="D18" s="111"/>
    </row>
    <row r="19" spans="1:4" ht="11.25">
      <c r="A19" s="3">
        <v>470</v>
      </c>
      <c r="B19" s="113">
        <v>0.148</v>
      </c>
      <c r="C19" s="113">
        <v>0.186</v>
      </c>
      <c r="D19" s="111"/>
    </row>
    <row r="20" spans="1:4" ht="11.25">
      <c r="A20" s="3">
        <v>480</v>
      </c>
      <c r="B20" s="113">
        <v>0.218</v>
      </c>
      <c r="C20" s="113">
        <v>0.147</v>
      </c>
      <c r="D20" s="111"/>
    </row>
    <row r="21" spans="1:4" ht="11.25">
      <c r="A21" s="3">
        <v>490</v>
      </c>
      <c r="B21" s="113">
        <v>0.321</v>
      </c>
      <c r="C21" s="113">
        <v>0.109</v>
      </c>
      <c r="D21" s="111"/>
    </row>
    <row r="22" spans="1:4" ht="11.25">
      <c r="A22" s="3">
        <v>500</v>
      </c>
      <c r="B22" s="113">
        <v>0.425</v>
      </c>
      <c r="C22" s="113">
        <v>0.077</v>
      </c>
      <c r="D22" s="111"/>
    </row>
    <row r="23" spans="1:4" ht="11.25">
      <c r="A23" s="3">
        <v>510</v>
      </c>
      <c r="B23" s="113">
        <v>0.518</v>
      </c>
      <c r="C23" s="113">
        <v>0.051</v>
      </c>
      <c r="D23" s="111"/>
    </row>
    <row r="24" spans="1:4" ht="11.25">
      <c r="A24" s="3">
        <v>520</v>
      </c>
      <c r="B24" s="113">
        <v>0.617</v>
      </c>
      <c r="C24" s="113">
        <v>0.031</v>
      </c>
      <c r="D24" s="111"/>
    </row>
    <row r="25" spans="1:4" ht="11.25">
      <c r="A25" s="3">
        <v>525</v>
      </c>
      <c r="B25" s="113">
        <v>0.69</v>
      </c>
      <c r="C25" s="113">
        <v>0.024</v>
      </c>
      <c r="D25" s="111"/>
    </row>
    <row r="26" spans="1:4" ht="11.25">
      <c r="A26" s="3">
        <v>530</v>
      </c>
      <c r="B26" s="113">
        <v>0.658</v>
      </c>
      <c r="C26" s="113">
        <v>0.017</v>
      </c>
      <c r="D26" s="111"/>
    </row>
    <row r="27" spans="1:4" ht="11.25">
      <c r="A27" s="3">
        <v>540</v>
      </c>
      <c r="B27" s="113">
        <v>0.621</v>
      </c>
      <c r="C27" s="113">
        <v>0.01</v>
      </c>
      <c r="D27" s="111"/>
    </row>
    <row r="28" spans="1:4" ht="11.25">
      <c r="A28" s="3">
        <v>545</v>
      </c>
      <c r="B28" s="113">
        <v>0.662</v>
      </c>
      <c r="C28" s="113">
        <v>0.009</v>
      </c>
      <c r="D28" s="111"/>
    </row>
    <row r="29" spans="1:4" ht="11.25">
      <c r="A29" s="3">
        <v>550</v>
      </c>
      <c r="B29" s="113">
        <v>0.602</v>
      </c>
      <c r="C29" s="113">
        <v>0.009</v>
      </c>
      <c r="D29" s="111"/>
    </row>
    <row r="30" spans="1:4" ht="11.25">
      <c r="A30" s="3"/>
      <c r="B30" s="113"/>
      <c r="C30" s="113"/>
      <c r="D30" s="111"/>
    </row>
    <row r="31" spans="1:3" ht="11.25">
      <c r="A31" s="3"/>
      <c r="B31" s="113"/>
      <c r="C31" s="113"/>
    </row>
    <row r="32" spans="1:3" ht="11.25">
      <c r="A32" s="2"/>
      <c r="B32" s="2"/>
      <c r="C32" s="2"/>
    </row>
    <row r="33" spans="1:3" ht="11.25">
      <c r="A33" s="2"/>
      <c r="B33" s="2"/>
      <c r="C33" s="2"/>
    </row>
    <row r="34" spans="1:3" ht="11.25">
      <c r="A34" s="2"/>
      <c r="B34" s="2"/>
      <c r="C34" s="2"/>
    </row>
    <row r="35" spans="1:3" ht="11.25">
      <c r="A35" s="2"/>
      <c r="B35" s="2"/>
      <c r="C35" s="2"/>
    </row>
    <row r="36" spans="1:3" ht="11.25">
      <c r="A36" s="2"/>
      <c r="B36" s="2"/>
      <c r="C36" s="2"/>
    </row>
    <row r="37" spans="1:3" ht="11.25">
      <c r="A37" s="2"/>
      <c r="B37" s="2"/>
      <c r="C37" s="2"/>
    </row>
    <row r="38" spans="1:3" ht="11.25">
      <c r="A38" s="2"/>
      <c r="B38" s="2"/>
      <c r="C38" s="2"/>
    </row>
    <row r="39" spans="1:3" ht="11.25">
      <c r="A39" s="2"/>
      <c r="B39" s="2"/>
      <c r="C39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&amp;C&amp;"Arial CE,Obyčejné"&amp;8 Vícesložková analýza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6"/>
  <sheetViews>
    <sheetView view="pageLayout" zoomScaleNormal="80" workbookViewId="0" topLeftCell="A124">
      <selection activeCell="G112" sqref="G112"/>
    </sheetView>
  </sheetViews>
  <sheetFormatPr defaultColWidth="9.00390625" defaultRowHeight="12.75"/>
  <cols>
    <col min="1" max="1" width="16.625" style="83" customWidth="1"/>
    <col min="2" max="3" width="9.00390625" style="4" customWidth="1"/>
    <col min="4" max="4" width="10.375" style="4" customWidth="1"/>
    <col min="5" max="5" width="9.375" style="4" customWidth="1"/>
    <col min="6" max="16384" width="9.00390625" style="4" customWidth="1"/>
  </cols>
  <sheetData>
    <row r="1" ht="15" customHeight="1">
      <c r="A1" s="79" t="s">
        <v>0</v>
      </c>
    </row>
    <row r="2" ht="15" customHeight="1">
      <c r="A2" s="80"/>
    </row>
    <row r="3" ht="15" customHeight="1">
      <c r="A3" s="81" t="s">
        <v>1</v>
      </c>
    </row>
    <row r="4" spans="1:6" ht="22.5" customHeight="1">
      <c r="A4" s="82" t="s">
        <v>78</v>
      </c>
      <c r="B4" s="5">
        <v>158.052</v>
      </c>
      <c r="C4" s="4" t="s">
        <v>43</v>
      </c>
      <c r="D4" s="6" t="s">
        <v>2</v>
      </c>
      <c r="E4" s="6" t="s">
        <v>3</v>
      </c>
      <c r="F4" s="7"/>
    </row>
    <row r="5" spans="1:6" ht="15" customHeight="1" thickBot="1">
      <c r="A5" s="82" t="s">
        <v>4</v>
      </c>
      <c r="B5" s="5">
        <f>B4/100</f>
        <v>1.58052</v>
      </c>
      <c r="C5" s="5" t="s">
        <v>5</v>
      </c>
      <c r="D5" s="8"/>
      <c r="E5" s="9" t="s">
        <v>6</v>
      </c>
      <c r="F5" s="9" t="s">
        <v>7</v>
      </c>
    </row>
    <row r="6" spans="4:6" ht="15" customHeight="1">
      <c r="D6" s="10">
        <v>1</v>
      </c>
      <c r="E6" s="11">
        <v>1.5</v>
      </c>
      <c r="F6" s="12">
        <f>$E$6*$B$5</f>
        <v>2.37078</v>
      </c>
    </row>
    <row r="7" spans="4:6" ht="15" customHeight="1">
      <c r="D7" s="13">
        <v>2</v>
      </c>
      <c r="E7" s="14">
        <v>2</v>
      </c>
      <c r="F7" s="15">
        <f>$E$7*$B$5</f>
        <v>3.16104</v>
      </c>
    </row>
    <row r="8" spans="4:6" ht="15" customHeight="1">
      <c r="D8" s="13">
        <v>3</v>
      </c>
      <c r="E8" s="14">
        <v>0.5</v>
      </c>
      <c r="F8" s="15">
        <f>$E$8*$B$5</f>
        <v>0.79026</v>
      </c>
    </row>
    <row r="9" spans="1:6" ht="21.75" customHeight="1">
      <c r="A9" s="82" t="s">
        <v>79</v>
      </c>
      <c r="B9" s="5">
        <v>294.196</v>
      </c>
      <c r="C9" s="4" t="s">
        <v>43</v>
      </c>
      <c r="D9" s="6" t="s">
        <v>2</v>
      </c>
      <c r="E9" s="6" t="s">
        <v>3</v>
      </c>
      <c r="F9" s="7"/>
    </row>
    <row r="10" spans="1:6" ht="15" customHeight="1" thickBot="1">
      <c r="A10" s="82" t="s">
        <v>8</v>
      </c>
      <c r="B10" s="5">
        <f>B9/100</f>
        <v>2.9419600000000004</v>
      </c>
      <c r="C10" s="5" t="s">
        <v>5</v>
      </c>
      <c r="D10" s="8"/>
      <c r="E10" s="9" t="s">
        <v>6</v>
      </c>
      <c r="F10" s="9" t="s">
        <v>7</v>
      </c>
    </row>
    <row r="11" spans="4:6" ht="15" customHeight="1">
      <c r="D11" s="10">
        <v>1</v>
      </c>
      <c r="E11" s="11">
        <v>2.5</v>
      </c>
      <c r="F11" s="12">
        <f>$E$11*$B$10</f>
        <v>7.354900000000001</v>
      </c>
    </row>
    <row r="12" spans="4:6" ht="15" customHeight="1">
      <c r="D12" s="13">
        <v>2</v>
      </c>
      <c r="E12" s="14">
        <v>1</v>
      </c>
      <c r="F12" s="15">
        <f>$E$12*$B$10</f>
        <v>2.9419600000000004</v>
      </c>
    </row>
    <row r="13" spans="4:6" ht="15" customHeight="1">
      <c r="D13" s="13">
        <v>3</v>
      </c>
      <c r="E13" s="14">
        <v>4</v>
      </c>
      <c r="F13" s="15">
        <f>$E$13*$B$10</f>
        <v>11.767840000000001</v>
      </c>
    </row>
    <row r="14" ht="15" customHeight="1"/>
    <row r="15" ht="15" customHeight="1">
      <c r="A15" s="84" t="s">
        <v>80</v>
      </c>
    </row>
    <row r="16" spans="1:4" ht="15" customHeight="1">
      <c r="A16" s="82" t="s">
        <v>57</v>
      </c>
      <c r="B16" s="5">
        <v>0.01</v>
      </c>
      <c r="D16" s="5" t="s">
        <v>9</v>
      </c>
    </row>
    <row r="17" ht="20.25" customHeight="1">
      <c r="D17" s="5" t="s">
        <v>58</v>
      </c>
    </row>
    <row r="18" spans="1:9" ht="15" customHeight="1">
      <c r="A18" s="16" t="s">
        <v>10</v>
      </c>
      <c r="B18" s="17" t="s">
        <v>11</v>
      </c>
      <c r="C18" s="17" t="s">
        <v>57</v>
      </c>
      <c r="D18" s="18" t="s">
        <v>12</v>
      </c>
      <c r="E18" s="108" t="s">
        <v>13</v>
      </c>
      <c r="F18" s="18" t="s">
        <v>12</v>
      </c>
      <c r="G18" s="108" t="s">
        <v>13</v>
      </c>
      <c r="H18" s="18" t="s">
        <v>12</v>
      </c>
      <c r="I18" s="108" t="s">
        <v>13</v>
      </c>
    </row>
    <row r="19" spans="1:9" ht="15" customHeight="1" thickBot="1">
      <c r="A19" s="86"/>
      <c r="B19" s="20" t="s">
        <v>14</v>
      </c>
      <c r="C19" s="20" t="s">
        <v>15</v>
      </c>
      <c r="D19" s="21">
        <v>390</v>
      </c>
      <c r="E19" s="20">
        <f>D19</f>
        <v>390</v>
      </c>
      <c r="F19" s="21">
        <v>470</v>
      </c>
      <c r="G19" s="20">
        <f>F19</f>
        <v>470</v>
      </c>
      <c r="H19" s="21">
        <v>545</v>
      </c>
      <c r="I19" s="20">
        <f>H19</f>
        <v>545</v>
      </c>
    </row>
    <row r="20" spans="1:9" ht="15" customHeight="1">
      <c r="A20" s="87">
        <v>0.5</v>
      </c>
      <c r="B20" s="22">
        <f>$B$16*A20</f>
        <v>0.005</v>
      </c>
      <c r="C20" s="23">
        <f>B20/50</f>
        <v>0.0001</v>
      </c>
      <c r="D20" s="24">
        <v>0.029</v>
      </c>
      <c r="E20" s="25">
        <f>D20/C20</f>
        <v>290</v>
      </c>
      <c r="F20" s="24">
        <v>0.052</v>
      </c>
      <c r="G20" s="25">
        <f>F20/C20</f>
        <v>520</v>
      </c>
      <c r="H20" s="26">
        <v>0.227</v>
      </c>
      <c r="I20" s="25">
        <f>H20/C20</f>
        <v>2270</v>
      </c>
    </row>
    <row r="21" spans="1:9" ht="15" customHeight="1">
      <c r="A21" s="88">
        <v>1</v>
      </c>
      <c r="B21" s="27">
        <f>$B$16*A21</f>
        <v>0.01</v>
      </c>
      <c r="C21" s="6">
        <f>B21/50</f>
        <v>0.0002</v>
      </c>
      <c r="D21" s="28">
        <v>0.055</v>
      </c>
      <c r="E21" s="29">
        <f>D21/C21</f>
        <v>275</v>
      </c>
      <c r="F21" s="28">
        <v>0.103</v>
      </c>
      <c r="G21" s="29">
        <f>F21/C21</f>
        <v>515</v>
      </c>
      <c r="H21" s="30">
        <v>0.448</v>
      </c>
      <c r="I21" s="29">
        <f>H21/C21</f>
        <v>2240</v>
      </c>
    </row>
    <row r="22" spans="1:9" ht="15" customHeight="1">
      <c r="A22" s="88">
        <v>1.5</v>
      </c>
      <c r="B22" s="27">
        <f>$B$16*A22</f>
        <v>0.015</v>
      </c>
      <c r="C22" s="6">
        <f>B22/50</f>
        <v>0.0003</v>
      </c>
      <c r="D22" s="28">
        <v>0.084</v>
      </c>
      <c r="E22" s="29">
        <f>D22/C22</f>
        <v>280.00000000000006</v>
      </c>
      <c r="F22" s="28">
        <v>0.158</v>
      </c>
      <c r="G22" s="29">
        <f>F22/C22</f>
        <v>526.6666666666667</v>
      </c>
      <c r="H22" s="30">
        <v>0.673</v>
      </c>
      <c r="I22" s="29">
        <f>H22/C22</f>
        <v>2243.3333333333335</v>
      </c>
    </row>
    <row r="23" spans="1:9" ht="15" customHeight="1">
      <c r="A23" s="88">
        <v>2</v>
      </c>
      <c r="B23" s="27">
        <f>$B$16*A23</f>
        <v>0.02</v>
      </c>
      <c r="C23" s="6">
        <f>B23/50</f>
        <v>0.0004</v>
      </c>
      <c r="D23" s="28">
        <v>0.111</v>
      </c>
      <c r="E23" s="29">
        <f>D23/C23</f>
        <v>277.5</v>
      </c>
      <c r="F23" s="28">
        <v>0.211</v>
      </c>
      <c r="G23" s="29">
        <f>F23/C23</f>
        <v>527.5</v>
      </c>
      <c r="H23" s="30">
        <v>0.884</v>
      </c>
      <c r="I23" s="29">
        <f>H23/C23</f>
        <v>2210</v>
      </c>
    </row>
    <row r="24" spans="1:9" ht="15" customHeight="1">
      <c r="A24" s="88">
        <v>2.5</v>
      </c>
      <c r="B24" s="27">
        <f>$B$16*A24</f>
        <v>0.025</v>
      </c>
      <c r="C24" s="6">
        <f>B24/50</f>
        <v>0.0005</v>
      </c>
      <c r="D24" s="28">
        <v>0.135</v>
      </c>
      <c r="E24" s="29">
        <f>D24/C24</f>
        <v>270</v>
      </c>
      <c r="F24" s="28">
        <v>0.259</v>
      </c>
      <c r="G24" s="29">
        <f>F24/C24</f>
        <v>518</v>
      </c>
      <c r="H24" s="30">
        <v>1.085</v>
      </c>
      <c r="I24" s="29">
        <f>H24/C24</f>
        <v>2170</v>
      </c>
    </row>
    <row r="25" spans="1:9" ht="15" customHeight="1">
      <c r="A25" s="89"/>
      <c r="B25" s="31"/>
      <c r="C25" s="32"/>
      <c r="D25" s="33"/>
      <c r="E25" s="32"/>
      <c r="F25" s="31"/>
      <c r="G25" s="32"/>
      <c r="H25" s="31"/>
      <c r="I25" s="34"/>
    </row>
    <row r="26" spans="1:9" ht="15" customHeight="1">
      <c r="A26" s="89"/>
      <c r="B26" s="35" t="s">
        <v>44</v>
      </c>
      <c r="C26" s="34"/>
      <c r="D26" s="31"/>
      <c r="E26" s="36">
        <f>AVERAGEA(E20:E24)</f>
        <v>278.5</v>
      </c>
      <c r="F26" s="31"/>
      <c r="G26" s="36">
        <f>AVERAGEA(G20:G24)</f>
        <v>521.4333333333334</v>
      </c>
      <c r="H26" s="31"/>
      <c r="I26" s="36">
        <f>AVERAGEA(I20:I24)</f>
        <v>2226.666666666667</v>
      </c>
    </row>
    <row r="27" spans="1:9" ht="15" customHeight="1">
      <c r="A27" s="90"/>
      <c r="B27" s="37" t="s">
        <v>16</v>
      </c>
      <c r="C27" s="38"/>
      <c r="D27" s="39"/>
      <c r="E27" s="40">
        <f>STDEVA(E20:E24)/E26</f>
        <v>0.026629078948278873</v>
      </c>
      <c r="F27" s="39"/>
      <c r="G27" s="40">
        <f>STDEVA(G20:G24)/G26</f>
        <v>0.010478853962868734</v>
      </c>
      <c r="H27" s="39"/>
      <c r="I27" s="40">
        <f>STDEVA(I20:I24)/I26</f>
        <v>0.017134016680029344</v>
      </c>
    </row>
    <row r="28" ht="15" customHeight="1"/>
    <row r="29" ht="15" customHeight="1">
      <c r="A29" s="84" t="s">
        <v>81</v>
      </c>
    </row>
    <row r="30" spans="1:4" ht="15" customHeight="1">
      <c r="A30" s="82" t="s">
        <v>59</v>
      </c>
      <c r="B30" s="5">
        <v>0.01</v>
      </c>
      <c r="D30" s="5" t="s">
        <v>9</v>
      </c>
    </row>
    <row r="31" ht="21.75" customHeight="1">
      <c r="D31" s="5" t="s">
        <v>60</v>
      </c>
    </row>
    <row r="32" spans="1:9" ht="15" customHeight="1">
      <c r="A32" s="16" t="s">
        <v>17</v>
      </c>
      <c r="B32" s="17" t="s">
        <v>11</v>
      </c>
      <c r="C32" s="17" t="s">
        <v>59</v>
      </c>
      <c r="D32" s="18" t="s">
        <v>12</v>
      </c>
      <c r="E32" s="108" t="s">
        <v>13</v>
      </c>
      <c r="F32" s="18" t="s">
        <v>12</v>
      </c>
      <c r="G32" s="108" t="s">
        <v>13</v>
      </c>
      <c r="H32" s="18" t="s">
        <v>12</v>
      </c>
      <c r="I32" s="108" t="s">
        <v>13</v>
      </c>
    </row>
    <row r="33" spans="1:9" ht="15" customHeight="1" thickBot="1">
      <c r="A33" s="86"/>
      <c r="B33" s="20" t="s">
        <v>14</v>
      </c>
      <c r="C33" s="20" t="s">
        <v>15</v>
      </c>
      <c r="D33" s="21">
        <v>390</v>
      </c>
      <c r="E33" s="20">
        <f>D33</f>
        <v>390</v>
      </c>
      <c r="F33" s="21">
        <v>470</v>
      </c>
      <c r="G33" s="20">
        <f>F33</f>
        <v>470</v>
      </c>
      <c r="H33" s="21">
        <v>545</v>
      </c>
      <c r="I33" s="20">
        <f>H33</f>
        <v>545</v>
      </c>
    </row>
    <row r="34" spans="1:9" ht="15" customHeight="1">
      <c r="A34" s="87">
        <v>1</v>
      </c>
      <c r="B34" s="22">
        <f>$B$30*A34</f>
        <v>0.01</v>
      </c>
      <c r="C34" s="23">
        <f>B34/50</f>
        <v>0.0002</v>
      </c>
      <c r="D34" s="24">
        <v>0.165</v>
      </c>
      <c r="E34" s="25">
        <f>D34/$C34</f>
        <v>825</v>
      </c>
      <c r="F34" s="24">
        <v>0.071</v>
      </c>
      <c r="G34" s="25">
        <f>F34/$C34</f>
        <v>354.99999999999994</v>
      </c>
      <c r="H34" s="26">
        <v>0.004</v>
      </c>
      <c r="I34" s="25">
        <f>H34/$C34</f>
        <v>20</v>
      </c>
    </row>
    <row r="35" spans="1:9" ht="15" customHeight="1">
      <c r="A35" s="88">
        <v>2</v>
      </c>
      <c r="B35" s="27">
        <f>$B$30*A35</f>
        <v>0.02</v>
      </c>
      <c r="C35" s="6">
        <f>B35/50</f>
        <v>0.0004</v>
      </c>
      <c r="D35" s="28">
        <v>0.313</v>
      </c>
      <c r="E35" s="29">
        <f>D35/$C35</f>
        <v>782.5</v>
      </c>
      <c r="F35" s="28">
        <v>0.138</v>
      </c>
      <c r="G35" s="29">
        <f>F35/$C35</f>
        <v>345</v>
      </c>
      <c r="H35" s="30">
        <v>0.009</v>
      </c>
      <c r="I35" s="29">
        <f>H35/$C35</f>
        <v>22.499999999999996</v>
      </c>
    </row>
    <row r="36" spans="1:9" ht="15" customHeight="1">
      <c r="A36" s="88">
        <v>3</v>
      </c>
      <c r="B36" s="27">
        <f>$B$30*A36</f>
        <v>0.03</v>
      </c>
      <c r="C36" s="6">
        <f>B36/50</f>
        <v>0.0006</v>
      </c>
      <c r="D36" s="28">
        <v>0.472</v>
      </c>
      <c r="E36" s="29">
        <f>D36/$C36</f>
        <v>786.6666666666667</v>
      </c>
      <c r="F36" s="28">
        <v>0.2</v>
      </c>
      <c r="G36" s="29">
        <f>F36/$C36</f>
        <v>333.33333333333337</v>
      </c>
      <c r="H36" s="30">
        <v>0.013</v>
      </c>
      <c r="I36" s="29">
        <f>H36/$C36</f>
        <v>21.666666666666668</v>
      </c>
    </row>
    <row r="37" spans="1:9" ht="15" customHeight="1">
      <c r="A37" s="88">
        <v>4</v>
      </c>
      <c r="B37" s="27">
        <f>$B$30*A37</f>
        <v>0.04</v>
      </c>
      <c r="C37" s="6">
        <f>B37/50</f>
        <v>0.0008</v>
      </c>
      <c r="D37" s="28">
        <v>0.631</v>
      </c>
      <c r="E37" s="29">
        <f>D37/$C37</f>
        <v>788.75</v>
      </c>
      <c r="F37" s="28">
        <v>0.259</v>
      </c>
      <c r="G37" s="29">
        <f>F37/$C37</f>
        <v>323.75</v>
      </c>
      <c r="H37" s="30">
        <v>0.014</v>
      </c>
      <c r="I37" s="29">
        <f>H37/$C37</f>
        <v>17.5</v>
      </c>
    </row>
    <row r="38" spans="1:9" ht="15" customHeight="1">
      <c r="A38" s="88">
        <v>5</v>
      </c>
      <c r="B38" s="27">
        <f>$B$30*A38</f>
        <v>0.05</v>
      </c>
      <c r="C38" s="6">
        <f>B38/50</f>
        <v>0.001</v>
      </c>
      <c r="D38" s="28">
        <v>0.781</v>
      </c>
      <c r="E38" s="29">
        <f>D38/$C38</f>
        <v>781</v>
      </c>
      <c r="F38" s="28">
        <v>0.326</v>
      </c>
      <c r="G38" s="29">
        <f>F38/$C38</f>
        <v>326</v>
      </c>
      <c r="H38" s="30">
        <v>0.016</v>
      </c>
      <c r="I38" s="29">
        <f>H38/$C38</f>
        <v>16</v>
      </c>
    </row>
    <row r="39" spans="1:9" ht="15" customHeight="1">
      <c r="A39" s="89"/>
      <c r="B39" s="31"/>
      <c r="C39" s="32"/>
      <c r="D39" s="33"/>
      <c r="E39" s="32"/>
      <c r="F39" s="31"/>
      <c r="G39" s="32"/>
      <c r="H39" s="33"/>
      <c r="I39" s="34"/>
    </row>
    <row r="40" spans="1:9" ht="15" customHeight="1">
      <c r="A40" s="89"/>
      <c r="B40" s="35" t="s">
        <v>44</v>
      </c>
      <c r="C40" s="34"/>
      <c r="D40" s="31"/>
      <c r="E40" s="36">
        <f>AVERAGEA(E34:E38)</f>
        <v>792.7833333333334</v>
      </c>
      <c r="F40" s="31"/>
      <c r="G40" s="36">
        <f>AVERAGEA(G34:G38)</f>
        <v>336.6166666666667</v>
      </c>
      <c r="H40" s="31"/>
      <c r="I40" s="36">
        <f>AVERAGEA(I34:I38)</f>
        <v>19.533333333333335</v>
      </c>
    </row>
    <row r="41" spans="1:9" ht="15" customHeight="1">
      <c r="A41" s="90"/>
      <c r="B41" s="37" t="s">
        <v>16</v>
      </c>
      <c r="C41" s="38"/>
      <c r="D41" s="39"/>
      <c r="E41" s="40">
        <f>STDEVA(E34:E38)/E40</f>
        <v>0.02305416626571504</v>
      </c>
      <c r="F41" s="39"/>
      <c r="G41" s="40">
        <f>STDEVA(G34:G38)/G40</f>
        <v>0.03922252706474569</v>
      </c>
      <c r="H41" s="39"/>
      <c r="I41" s="40">
        <f>STDEVA(I34:I38)/I40</f>
        <v>0.14064270398729947</v>
      </c>
    </row>
    <row r="42" spans="1:9" ht="15" customHeight="1">
      <c r="A42" s="91"/>
      <c r="B42" s="35"/>
      <c r="C42" s="31"/>
      <c r="D42" s="31"/>
      <c r="E42" s="41"/>
      <c r="F42" s="31"/>
      <c r="G42" s="41"/>
      <c r="H42" s="31"/>
      <c r="I42" s="41"/>
    </row>
    <row r="43" ht="15" customHeight="1">
      <c r="A43" s="84" t="s">
        <v>82</v>
      </c>
    </row>
    <row r="44" spans="1:6" ht="15" customHeight="1" thickBot="1">
      <c r="A44" s="92"/>
      <c r="B44" s="42" t="s">
        <v>45</v>
      </c>
      <c r="C44" s="8"/>
      <c r="D44" s="42" t="s">
        <v>46</v>
      </c>
      <c r="E44" s="8"/>
      <c r="F44" s="42" t="s">
        <v>47</v>
      </c>
    </row>
    <row r="45" spans="1:6" ht="15" customHeight="1">
      <c r="A45" s="93" t="s">
        <v>18</v>
      </c>
      <c r="B45" s="26">
        <v>0.477</v>
      </c>
      <c r="C45" s="43"/>
      <c r="D45" s="26">
        <v>0.326</v>
      </c>
      <c r="E45" s="43"/>
      <c r="F45" s="26">
        <v>0.69</v>
      </c>
    </row>
    <row r="46" spans="1:6" ht="15" customHeight="1">
      <c r="A46" s="94" t="s">
        <v>19</v>
      </c>
      <c r="B46" s="30">
        <v>0.26</v>
      </c>
      <c r="C46" s="44"/>
      <c r="D46" s="30">
        <v>0.273</v>
      </c>
      <c r="E46" s="44"/>
      <c r="F46" s="30">
        <v>0.888</v>
      </c>
    </row>
    <row r="47" spans="1:6" ht="15" customHeight="1">
      <c r="A47" s="94" t="s">
        <v>20</v>
      </c>
      <c r="B47" s="30">
        <v>0.654</v>
      </c>
      <c r="C47" s="44"/>
      <c r="D47" s="30">
        <v>0.308</v>
      </c>
      <c r="E47" s="44"/>
      <c r="F47" s="30">
        <v>0.243</v>
      </c>
    </row>
    <row r="48" spans="1:6" ht="15" customHeight="1">
      <c r="A48" s="95" t="s">
        <v>49</v>
      </c>
      <c r="B48" s="30">
        <v>0.733</v>
      </c>
      <c r="C48" s="44"/>
      <c r="D48" s="30">
        <v>0.456</v>
      </c>
      <c r="E48" s="44"/>
      <c r="F48" s="30">
        <v>0.905</v>
      </c>
    </row>
    <row r="49" spans="1:6" ht="15" customHeight="1">
      <c r="A49" s="96"/>
      <c r="B49" s="45"/>
      <c r="C49" s="46"/>
      <c r="D49" s="45"/>
      <c r="E49" s="46"/>
      <c r="F49" s="45"/>
    </row>
    <row r="50" spans="1:6" ht="15" customHeight="1">
      <c r="A50" s="109" t="s">
        <v>21</v>
      </c>
      <c r="F50" s="47"/>
    </row>
    <row r="51" spans="1:6" ht="15" customHeight="1">
      <c r="A51" s="97" t="s">
        <v>18</v>
      </c>
      <c r="B51" s="48"/>
      <c r="C51" s="48"/>
      <c r="D51" s="48"/>
      <c r="E51" s="48"/>
      <c r="F51" s="32"/>
    </row>
    <row r="52" spans="1:6" ht="15" customHeight="1">
      <c r="A52" s="98" t="s">
        <v>61</v>
      </c>
      <c r="B52" s="31"/>
      <c r="C52" s="31"/>
      <c r="D52" s="31"/>
      <c r="E52" s="31"/>
      <c r="F52" s="50">
        <f>F45/$I$26</f>
        <v>0.00030988023952095803</v>
      </c>
    </row>
    <row r="53" spans="1:6" ht="15" customHeight="1">
      <c r="A53" s="98" t="s">
        <v>62</v>
      </c>
      <c r="B53" s="31"/>
      <c r="C53" s="31"/>
      <c r="D53" s="35">
        <f>$F$52*$G$26</f>
        <v>0.1615818862275449</v>
      </c>
      <c r="E53" s="31"/>
      <c r="F53" s="34"/>
    </row>
    <row r="54" spans="1:6" ht="15" customHeight="1">
      <c r="A54" s="98" t="s">
        <v>63</v>
      </c>
      <c r="B54" s="35">
        <f>$F$52*$E$26</f>
        <v>0.08630164670658681</v>
      </c>
      <c r="C54" s="31"/>
      <c r="D54" s="31"/>
      <c r="E54" s="31"/>
      <c r="F54" s="34"/>
    </row>
    <row r="55" spans="1:6" ht="15" customHeight="1">
      <c r="A55" s="99"/>
      <c r="B55" s="31"/>
      <c r="C55" s="31"/>
      <c r="D55" s="31"/>
      <c r="E55" s="31"/>
      <c r="F55" s="34"/>
    </row>
    <row r="56" spans="1:6" ht="15" customHeight="1">
      <c r="A56" s="98" t="s">
        <v>64</v>
      </c>
      <c r="B56" s="35">
        <f>B45-B54</f>
        <v>0.3906983532934132</v>
      </c>
      <c r="C56" s="31"/>
      <c r="D56" s="31"/>
      <c r="E56" s="31"/>
      <c r="F56" s="34"/>
    </row>
    <row r="57" spans="1:6" ht="15" customHeight="1">
      <c r="A57" s="98" t="s">
        <v>59</v>
      </c>
      <c r="B57" s="35">
        <f>B56/$E$40</f>
        <v>0.000492818575853108</v>
      </c>
      <c r="C57" s="31"/>
      <c r="D57" s="31"/>
      <c r="E57" s="31"/>
      <c r="F57" s="34"/>
    </row>
    <row r="58" spans="1:6" ht="15" customHeight="1">
      <c r="A58" s="98" t="s">
        <v>22</v>
      </c>
      <c r="B58" s="31"/>
      <c r="C58" s="31"/>
      <c r="D58" s="35">
        <f>D45-D53</f>
        <v>0.1644181137724551</v>
      </c>
      <c r="E58" s="31"/>
      <c r="F58" s="34"/>
    </row>
    <row r="59" spans="1:6" ht="15" customHeight="1">
      <c r="A59" s="98" t="s">
        <v>59</v>
      </c>
      <c r="B59" s="31"/>
      <c r="C59" s="31"/>
      <c r="D59" s="35">
        <f>D58/$G$40</f>
        <v>0.000488443176033436</v>
      </c>
      <c r="E59" s="31"/>
      <c r="F59" s="34"/>
    </row>
    <row r="60" spans="1:6" ht="15" customHeight="1">
      <c r="A60" s="100"/>
      <c r="B60" s="39"/>
      <c r="C60" s="39"/>
      <c r="D60" s="39"/>
      <c r="E60" s="39"/>
      <c r="F60" s="38"/>
    </row>
    <row r="61" spans="1:6" ht="15" customHeight="1">
      <c r="A61" s="101" t="s">
        <v>19</v>
      </c>
      <c r="B61" s="31"/>
      <c r="C61" s="31"/>
      <c r="D61" s="31"/>
      <c r="E61" s="31"/>
      <c r="F61" s="34"/>
    </row>
    <row r="62" spans="1:6" ht="15" customHeight="1">
      <c r="A62" s="98" t="s">
        <v>61</v>
      </c>
      <c r="B62" s="31"/>
      <c r="C62" s="31"/>
      <c r="D62" s="31"/>
      <c r="E62" s="31"/>
      <c r="F62" s="50">
        <f>F46/$I$26</f>
        <v>0.0003988023952095808</v>
      </c>
    </row>
    <row r="63" spans="1:6" ht="15" customHeight="1">
      <c r="A63" s="98" t="s">
        <v>62</v>
      </c>
      <c r="B63" s="31"/>
      <c r="C63" s="31"/>
      <c r="D63" s="35">
        <f>F62*$G$26</f>
        <v>0.2079488622754491</v>
      </c>
      <c r="E63" s="31"/>
      <c r="F63" s="34"/>
    </row>
    <row r="64" spans="1:6" ht="15" customHeight="1">
      <c r="A64" s="98" t="s">
        <v>63</v>
      </c>
      <c r="B64" s="35">
        <f>F62*$E$26</f>
        <v>0.11106646706586826</v>
      </c>
      <c r="C64" s="31"/>
      <c r="D64" s="31"/>
      <c r="E64" s="31"/>
      <c r="F64" s="34"/>
    </row>
    <row r="65" spans="1:6" ht="15" customHeight="1">
      <c r="A65" s="99"/>
      <c r="B65" s="31"/>
      <c r="C65" s="31"/>
      <c r="D65" s="31"/>
      <c r="E65" s="31"/>
      <c r="F65" s="34"/>
    </row>
    <row r="66" spans="1:6" ht="15" customHeight="1">
      <c r="A66" s="98" t="s">
        <v>64</v>
      </c>
      <c r="B66" s="35">
        <f>B46-B64</f>
        <v>0.14893353293413175</v>
      </c>
      <c r="C66" s="31"/>
      <c r="D66" s="31"/>
      <c r="E66" s="31"/>
      <c r="F66" s="34"/>
    </row>
    <row r="67" spans="1:6" ht="15" customHeight="1">
      <c r="A67" s="98" t="s">
        <v>59</v>
      </c>
      <c r="B67" s="35">
        <f>B66/$E$40</f>
        <v>0.00018786158420854593</v>
      </c>
      <c r="C67" s="31"/>
      <c r="D67" s="31"/>
      <c r="E67" s="31"/>
      <c r="F67" s="34"/>
    </row>
    <row r="68" spans="1:6" ht="15" customHeight="1">
      <c r="A68" s="98" t="s">
        <v>22</v>
      </c>
      <c r="B68" s="31"/>
      <c r="C68" s="31"/>
      <c r="D68" s="35">
        <f>D46-D63</f>
        <v>0.06505113772455093</v>
      </c>
      <c r="E68" s="31"/>
      <c r="F68" s="34"/>
    </row>
    <row r="69" spans="1:6" ht="15" customHeight="1">
      <c r="A69" s="98" t="s">
        <v>59</v>
      </c>
      <c r="B69" s="31"/>
      <c r="C69" s="31"/>
      <c r="D69" s="35">
        <f>D68/$G$40</f>
        <v>0.0001932499016424744</v>
      </c>
      <c r="E69" s="31"/>
      <c r="F69" s="34"/>
    </row>
    <row r="70" spans="1:6" ht="15" customHeight="1">
      <c r="A70" s="100"/>
      <c r="B70" s="39"/>
      <c r="C70" s="39"/>
      <c r="D70" s="39"/>
      <c r="E70" s="39"/>
      <c r="F70" s="38"/>
    </row>
    <row r="71" spans="1:6" ht="15" customHeight="1">
      <c r="A71" s="101" t="s">
        <v>20</v>
      </c>
      <c r="B71" s="31"/>
      <c r="C71" s="31"/>
      <c r="D71" s="31"/>
      <c r="E71" s="31"/>
      <c r="F71" s="34"/>
    </row>
    <row r="72" spans="1:6" ht="15" customHeight="1">
      <c r="A72" s="98" t="s">
        <v>61</v>
      </c>
      <c r="B72" s="31"/>
      <c r="C72" s="31"/>
      <c r="D72" s="31"/>
      <c r="E72" s="31"/>
      <c r="F72" s="50">
        <f>F47/$I$26</f>
        <v>0.00010913173652694609</v>
      </c>
    </row>
    <row r="73" spans="1:6" ht="15" customHeight="1">
      <c r="A73" s="98" t="s">
        <v>62</v>
      </c>
      <c r="B73" s="31"/>
      <c r="C73" s="31"/>
      <c r="D73" s="35">
        <f>F72*$G$26</f>
        <v>0.056904925149700594</v>
      </c>
      <c r="E73" s="31"/>
      <c r="F73" s="34"/>
    </row>
    <row r="74" spans="1:6" ht="15" customHeight="1">
      <c r="A74" s="98" t="s">
        <v>63</v>
      </c>
      <c r="B74" s="35">
        <f>F72*$E$26</f>
        <v>0.030393188622754485</v>
      </c>
      <c r="C74" s="31"/>
      <c r="D74" s="31"/>
      <c r="E74" s="31"/>
      <c r="F74" s="34"/>
    </row>
    <row r="75" spans="1:6" ht="15" customHeight="1">
      <c r="A75" s="99"/>
      <c r="B75" s="31"/>
      <c r="C75" s="31"/>
      <c r="D75" s="31"/>
      <c r="E75" s="31"/>
      <c r="F75" s="34"/>
    </row>
    <row r="76" spans="1:6" ht="15" customHeight="1">
      <c r="A76" s="98" t="s">
        <v>64</v>
      </c>
      <c r="B76" s="35">
        <f>B47-B74</f>
        <v>0.6236068113772455</v>
      </c>
      <c r="C76" s="31"/>
      <c r="D76" s="31"/>
      <c r="E76" s="31"/>
      <c r="F76" s="34"/>
    </row>
    <row r="77" spans="1:6" ht="15" customHeight="1">
      <c r="A77" s="98" t="s">
        <v>59</v>
      </c>
      <c r="B77" s="35">
        <f>B76/$E$40</f>
        <v>0.000786604340879911</v>
      </c>
      <c r="C77" s="31"/>
      <c r="D77" s="31"/>
      <c r="E77" s="31"/>
      <c r="F77" s="34"/>
    </row>
    <row r="78" spans="1:6" ht="15" customHeight="1">
      <c r="A78" s="98" t="s">
        <v>22</v>
      </c>
      <c r="B78" s="31"/>
      <c r="C78" s="31"/>
      <c r="D78" s="35">
        <f>D47-D73</f>
        <v>0.2510950748502994</v>
      </c>
      <c r="E78" s="31"/>
      <c r="F78" s="34"/>
    </row>
    <row r="79" spans="1:6" ht="15" customHeight="1">
      <c r="A79" s="98" t="s">
        <v>59</v>
      </c>
      <c r="B79" s="31"/>
      <c r="C79" s="31"/>
      <c r="D79" s="35">
        <f>D78/$G$40</f>
        <v>0.0007459377378332408</v>
      </c>
      <c r="E79" s="31"/>
      <c r="F79" s="34"/>
    </row>
    <row r="80" spans="1:6" ht="15" customHeight="1">
      <c r="A80" s="100"/>
      <c r="B80" s="39"/>
      <c r="C80" s="39"/>
      <c r="D80" s="39"/>
      <c r="E80" s="39"/>
      <c r="F80" s="38"/>
    </row>
    <row r="81" spans="1:6" ht="15" customHeight="1">
      <c r="A81" s="97" t="s">
        <v>23</v>
      </c>
      <c r="B81" s="31"/>
      <c r="C81" s="31"/>
      <c r="D81" s="31"/>
      <c r="E81" s="31"/>
      <c r="F81" s="34"/>
    </row>
    <row r="82" spans="1:6" ht="15" customHeight="1">
      <c r="A82" s="98" t="s">
        <v>61</v>
      </c>
      <c r="B82" s="31"/>
      <c r="C82" s="31"/>
      <c r="D82" s="31"/>
      <c r="E82" s="31"/>
      <c r="F82" s="50">
        <f>F48/$I$26</f>
        <v>0.00040643712574850297</v>
      </c>
    </row>
    <row r="83" spans="1:6" ht="15" customHeight="1">
      <c r="A83" s="98" t="s">
        <v>62</v>
      </c>
      <c r="B83" s="31"/>
      <c r="C83" s="31"/>
      <c r="D83" s="35">
        <f>F82*$G$26</f>
        <v>0.2119298652694611</v>
      </c>
      <c r="E83" s="31"/>
      <c r="F83" s="34"/>
    </row>
    <row r="84" spans="1:6" ht="15" customHeight="1">
      <c r="A84" s="98" t="s">
        <v>63</v>
      </c>
      <c r="B84" s="35">
        <f>F82*$E$26</f>
        <v>0.11319273952095808</v>
      </c>
      <c r="C84" s="31"/>
      <c r="D84" s="31"/>
      <c r="E84" s="31"/>
      <c r="F84" s="34"/>
    </row>
    <row r="85" spans="1:6" ht="15" customHeight="1">
      <c r="A85" s="99"/>
      <c r="B85" s="31"/>
      <c r="C85" s="31"/>
      <c r="D85" s="31"/>
      <c r="E85" s="31"/>
      <c r="F85" s="34"/>
    </row>
    <row r="86" spans="1:6" ht="15" customHeight="1">
      <c r="A86" s="98" t="s">
        <v>64</v>
      </c>
      <c r="B86" s="35">
        <f>B48-B84</f>
        <v>0.6198072604790419</v>
      </c>
      <c r="C86" s="31"/>
      <c r="D86" s="31"/>
      <c r="E86" s="31"/>
      <c r="F86" s="34"/>
    </row>
    <row r="87" spans="1:6" ht="15" customHeight="1">
      <c r="A87" s="98" t="s">
        <v>59</v>
      </c>
      <c r="B87" s="35">
        <f>B86/$E$40</f>
        <v>0.0007818116683571071</v>
      </c>
      <c r="C87" s="31"/>
      <c r="D87" s="31"/>
      <c r="E87" s="31"/>
      <c r="F87" s="34"/>
    </row>
    <row r="88" spans="1:6" ht="15" customHeight="1">
      <c r="A88" s="98" t="s">
        <v>22</v>
      </c>
      <c r="B88" s="31"/>
      <c r="C88" s="31"/>
      <c r="D88" s="35">
        <f>D48-D83</f>
        <v>0.24407013473053893</v>
      </c>
      <c r="E88" s="31"/>
      <c r="F88" s="34"/>
    </row>
    <row r="89" spans="1:6" ht="15" customHeight="1">
      <c r="A89" s="93" t="s">
        <v>59</v>
      </c>
      <c r="B89" s="39"/>
      <c r="C89" s="39"/>
      <c r="D89" s="37">
        <f>D88/$G$40</f>
        <v>0.0007250684796668978</v>
      </c>
      <c r="E89" s="39"/>
      <c r="F89" s="38"/>
    </row>
    <row r="90" ht="15" customHeight="1"/>
    <row r="91" ht="15" customHeight="1">
      <c r="A91" s="84" t="s">
        <v>24</v>
      </c>
    </row>
    <row r="92" spans="1:9" ht="22.5" customHeight="1">
      <c r="A92" s="85" t="s">
        <v>25</v>
      </c>
      <c r="B92" s="17" t="s">
        <v>65</v>
      </c>
      <c r="C92" s="17">
        <v>158.045</v>
      </c>
      <c r="D92" s="32"/>
      <c r="E92" s="52" t="s">
        <v>66</v>
      </c>
      <c r="F92" s="17">
        <v>294.19</v>
      </c>
      <c r="G92" s="48"/>
      <c r="H92" s="48"/>
      <c r="I92" s="32"/>
    </row>
    <row r="93" spans="1:9" ht="15" customHeight="1">
      <c r="A93" s="102" t="s">
        <v>26</v>
      </c>
      <c r="B93" s="17" t="s">
        <v>27</v>
      </c>
      <c r="C93" s="17" t="s">
        <v>28</v>
      </c>
      <c r="D93" s="53" t="s">
        <v>29</v>
      </c>
      <c r="E93" s="52" t="s">
        <v>27</v>
      </c>
      <c r="F93" s="17" t="s">
        <v>30</v>
      </c>
      <c r="G93" s="53" t="s">
        <v>29</v>
      </c>
      <c r="H93" s="52" t="s">
        <v>31</v>
      </c>
      <c r="I93" s="17" t="s">
        <v>29</v>
      </c>
    </row>
    <row r="94" spans="1:9" ht="15" customHeight="1" thickBot="1">
      <c r="A94" s="103"/>
      <c r="B94" s="51"/>
      <c r="C94" s="49" t="s">
        <v>7</v>
      </c>
      <c r="D94" s="50" t="s">
        <v>32</v>
      </c>
      <c r="E94" s="54"/>
      <c r="F94" s="20" t="s">
        <v>88</v>
      </c>
      <c r="G94" s="55" t="s">
        <v>32</v>
      </c>
      <c r="H94" s="56" t="s">
        <v>33</v>
      </c>
      <c r="I94" s="20" t="s">
        <v>32</v>
      </c>
    </row>
    <row r="95" spans="1:9" ht="15" customHeight="1">
      <c r="A95" s="102" t="s">
        <v>18</v>
      </c>
      <c r="B95" s="130">
        <f>F6</f>
        <v>2.37078</v>
      </c>
      <c r="C95" s="130">
        <f>(F52*50)*$C$92</f>
        <v>2.4487511227544907</v>
      </c>
      <c r="D95" s="57">
        <f>(C95-B95)/B95</f>
        <v>0.03288838388821013</v>
      </c>
      <c r="E95" s="134">
        <f>F11</f>
        <v>7.354900000000001</v>
      </c>
      <c r="F95" s="132">
        <f>(B57*50)*$F$92</f>
        <v>7.249114841511293</v>
      </c>
      <c r="G95" s="58">
        <f>(F95-E95)/E95</f>
        <v>-0.01438294993660111</v>
      </c>
      <c r="H95" s="134">
        <f>(D59*50)*$F$92</f>
        <v>7.184754897863826</v>
      </c>
      <c r="I95" s="59">
        <f>(H95-E95)/E95</f>
        <v>-0.023133571107176825</v>
      </c>
    </row>
    <row r="96" spans="1:9" ht="15" customHeight="1">
      <c r="A96" s="89"/>
      <c r="B96" s="131"/>
      <c r="C96" s="131"/>
      <c r="D96" s="60"/>
      <c r="E96" s="135"/>
      <c r="F96" s="131"/>
      <c r="G96" s="34"/>
      <c r="H96" s="135"/>
      <c r="I96" s="51"/>
    </row>
    <row r="97" spans="1:9" ht="15" customHeight="1">
      <c r="A97" s="102" t="s">
        <v>34</v>
      </c>
      <c r="B97" s="132">
        <f>F7</f>
        <v>3.16104</v>
      </c>
      <c r="C97" s="132">
        <f>(F62*50)*$C$92</f>
        <v>3.1514362275449095</v>
      </c>
      <c r="D97" s="58">
        <f>(C97-B97)/B97</f>
        <v>-0.003038168594858137</v>
      </c>
      <c r="E97" s="134">
        <f>F12</f>
        <v>2.9419600000000004</v>
      </c>
      <c r="F97" s="132">
        <f>(B67*50)*$F$92</f>
        <v>2.763349972915606</v>
      </c>
      <c r="G97" s="58">
        <f>(F97-E97)/E97</f>
        <v>-0.06071123573549409</v>
      </c>
      <c r="H97" s="134">
        <f>(D69*50)*$F$92</f>
        <v>2.8426094282099776</v>
      </c>
      <c r="I97" s="59">
        <f>(H97-E97)/E97</f>
        <v>-0.033770198027853096</v>
      </c>
    </row>
    <row r="98" spans="1:9" ht="15" customHeight="1">
      <c r="A98" s="89"/>
      <c r="B98" s="131"/>
      <c r="C98" s="131"/>
      <c r="D98" s="60"/>
      <c r="E98" s="135"/>
      <c r="F98" s="131"/>
      <c r="G98" s="34"/>
      <c r="H98" s="135"/>
      <c r="I98" s="51"/>
    </row>
    <row r="99" spans="1:9" ht="15" customHeight="1">
      <c r="A99" s="104" t="s">
        <v>35</v>
      </c>
      <c r="B99" s="133">
        <f>F8</f>
        <v>0.79026</v>
      </c>
      <c r="C99" s="133">
        <f>(F72*50)*$C$92</f>
        <v>0.8623862649700597</v>
      </c>
      <c r="D99" s="40">
        <f>(C99-B99)/B99</f>
        <v>0.09126903167319578</v>
      </c>
      <c r="E99" s="136">
        <f>F13</f>
        <v>11.767840000000001</v>
      </c>
      <c r="F99" s="133">
        <f>(B77*50)*$F$92</f>
        <v>11.57055655217305</v>
      </c>
      <c r="G99" s="40">
        <f>(F99-E99)/E99</f>
        <v>-0.016764626968666395</v>
      </c>
      <c r="H99" s="136">
        <f>(D79*50)*$F$92</f>
        <v>10.972371154658054</v>
      </c>
      <c r="I99" s="61">
        <f>(H99-E99)/E99</f>
        <v>-0.0675968440548093</v>
      </c>
    </row>
    <row r="100" spans="1:9" ht="15" customHeight="1">
      <c r="A100" s="89"/>
      <c r="B100" s="31"/>
      <c r="C100" s="31"/>
      <c r="D100" s="31"/>
      <c r="E100" s="31"/>
      <c r="F100" s="31"/>
      <c r="G100" s="31"/>
      <c r="H100" s="31"/>
      <c r="I100" s="31"/>
    </row>
    <row r="101" spans="1:9" ht="22.5" customHeight="1">
      <c r="A101" s="85" t="s">
        <v>25</v>
      </c>
      <c r="B101" s="17" t="s">
        <v>65</v>
      </c>
      <c r="C101" s="17">
        <v>158.045</v>
      </c>
      <c r="D101" s="48"/>
      <c r="E101" s="17" t="s">
        <v>66</v>
      </c>
      <c r="F101" s="17">
        <v>294.191</v>
      </c>
      <c r="G101" s="48"/>
      <c r="H101" s="48"/>
      <c r="I101" s="32"/>
    </row>
    <row r="102" spans="1:9" ht="15" customHeight="1">
      <c r="A102" s="102" t="s">
        <v>36</v>
      </c>
      <c r="B102" s="17" t="s">
        <v>37</v>
      </c>
      <c r="C102" s="17" t="s">
        <v>28</v>
      </c>
      <c r="D102" s="52" t="s">
        <v>29</v>
      </c>
      <c r="E102" s="17" t="s">
        <v>37</v>
      </c>
      <c r="F102" s="17" t="s">
        <v>38</v>
      </c>
      <c r="G102" s="53" t="s">
        <v>29</v>
      </c>
      <c r="H102" s="17" t="s">
        <v>38</v>
      </c>
      <c r="I102" s="53" t="s">
        <v>29</v>
      </c>
    </row>
    <row r="103" spans="1:9" ht="15" customHeight="1" thickBot="1">
      <c r="A103" s="103"/>
      <c r="B103" s="19"/>
      <c r="C103" s="20" t="s">
        <v>6</v>
      </c>
      <c r="D103" s="56" t="s">
        <v>32</v>
      </c>
      <c r="E103" s="19"/>
      <c r="F103" s="20" t="s">
        <v>88</v>
      </c>
      <c r="G103" s="55" t="s">
        <v>32</v>
      </c>
      <c r="H103" s="20" t="s">
        <v>33</v>
      </c>
      <c r="I103" s="55" t="s">
        <v>32</v>
      </c>
    </row>
    <row r="104" spans="1:9" ht="15" customHeight="1">
      <c r="A104" s="102" t="s">
        <v>18</v>
      </c>
      <c r="B104" s="62">
        <f>E6</f>
        <v>1.5</v>
      </c>
      <c r="C104" s="132">
        <f>C95/$B$5</f>
        <v>1.549332575832315</v>
      </c>
      <c r="D104" s="41">
        <f>(C104-B104)/B104</f>
        <v>0.03288838388821006</v>
      </c>
      <c r="E104" s="62">
        <f>E11</f>
        <v>2.5</v>
      </c>
      <c r="F104" s="132">
        <f>F95/$B$10</f>
        <v>2.464042625158497</v>
      </c>
      <c r="G104" s="58">
        <f>(F104-E104)/E104</f>
        <v>-0.014382949936601186</v>
      </c>
      <c r="H104" s="132">
        <f>H95/$B$10</f>
        <v>2.442166072232058</v>
      </c>
      <c r="I104" s="58">
        <f>(H104-E104)/E104</f>
        <v>-0.02313357110717682</v>
      </c>
    </row>
    <row r="105" spans="1:9" ht="15" customHeight="1">
      <c r="A105" s="89"/>
      <c r="B105" s="63"/>
      <c r="C105" s="131"/>
      <c r="D105" s="64"/>
      <c r="E105" s="63"/>
      <c r="F105" s="131"/>
      <c r="G105" s="34"/>
      <c r="H105" s="131"/>
      <c r="I105" s="34"/>
    </row>
    <row r="106" spans="1:9" ht="15" customHeight="1">
      <c r="A106" s="102" t="s">
        <v>34</v>
      </c>
      <c r="B106" s="62">
        <f>E7</f>
        <v>2</v>
      </c>
      <c r="C106" s="132">
        <f>C97/$B$5</f>
        <v>1.9939236628102837</v>
      </c>
      <c r="D106" s="41">
        <f>(C106-B106)/B106</f>
        <v>-0.0030381685948581705</v>
      </c>
      <c r="E106" s="62">
        <f>E12</f>
        <v>1</v>
      </c>
      <c r="F106" s="132">
        <f>F97/$B$10</f>
        <v>0.9392887642645059</v>
      </c>
      <c r="G106" s="58">
        <f>(F106-E106)/E106</f>
        <v>-0.060711235735494085</v>
      </c>
      <c r="H106" s="132">
        <f>H97/$B$10</f>
        <v>0.9662298019721469</v>
      </c>
      <c r="I106" s="58">
        <f>(H106-E106)/E106</f>
        <v>-0.03377019802785308</v>
      </c>
    </row>
    <row r="107" spans="1:9" ht="15" customHeight="1">
      <c r="A107" s="89"/>
      <c r="B107" s="63"/>
      <c r="C107" s="131"/>
      <c r="D107" s="64"/>
      <c r="E107" s="63"/>
      <c r="F107" s="131"/>
      <c r="G107" s="34"/>
      <c r="H107" s="131"/>
      <c r="I107" s="34"/>
    </row>
    <row r="108" spans="1:9" ht="15" customHeight="1">
      <c r="A108" s="104" t="s">
        <v>35</v>
      </c>
      <c r="B108" s="65">
        <f>E8</f>
        <v>0.5</v>
      </c>
      <c r="C108" s="133">
        <f>C99/$B$5</f>
        <v>0.5456345158365979</v>
      </c>
      <c r="D108" s="66">
        <f>(C108-B108)/B108</f>
        <v>0.09126903167319589</v>
      </c>
      <c r="E108" s="65">
        <f>E13</f>
        <v>4</v>
      </c>
      <c r="F108" s="133">
        <f>F99/$B$10</f>
        <v>3.9329414921253343</v>
      </c>
      <c r="G108" s="40">
        <f>(F108-E108)/E108</f>
        <v>-0.01676462696866643</v>
      </c>
      <c r="H108" s="133">
        <f>H99/$B$10</f>
        <v>3.729612623780763</v>
      </c>
      <c r="I108" s="40">
        <f>(H108-E108)/E108</f>
        <v>-0.06759684405480926</v>
      </c>
    </row>
    <row r="109" ht="15" customHeight="1">
      <c r="B109" s="67"/>
    </row>
    <row r="110" ht="15" customHeight="1"/>
    <row r="111" ht="15" customHeight="1">
      <c r="A111" s="84" t="s">
        <v>39</v>
      </c>
    </row>
    <row r="112" ht="15" customHeight="1"/>
    <row r="113" ht="15" customHeight="1">
      <c r="A113" s="84" t="s">
        <v>76</v>
      </c>
    </row>
    <row r="114" spans="1:4" ht="15" customHeight="1">
      <c r="A114" s="82" t="s">
        <v>40</v>
      </c>
      <c r="D114" s="5">
        <v>50</v>
      </c>
    </row>
    <row r="115" ht="15" customHeight="1">
      <c r="A115" s="81" t="s">
        <v>67</v>
      </c>
    </row>
    <row r="116" spans="1:4" ht="16.5" customHeight="1">
      <c r="A116" s="82" t="s">
        <v>68</v>
      </c>
      <c r="D116" s="5">
        <f>F82</f>
        <v>0.00040643712574850297</v>
      </c>
    </row>
    <row r="117" spans="1:4" ht="16.5" customHeight="1">
      <c r="A117" s="82" t="s">
        <v>69</v>
      </c>
      <c r="D117" s="5">
        <f>(D116*D114)</f>
        <v>0.02032185628742515</v>
      </c>
    </row>
    <row r="118" spans="1:7" ht="16.5" customHeight="1">
      <c r="A118" s="105" t="s">
        <v>70</v>
      </c>
      <c r="B118" s="68"/>
      <c r="C118" s="68"/>
      <c r="D118" s="69">
        <f>D117*B4</f>
        <v>3.2119100299401193</v>
      </c>
      <c r="F118" s="70"/>
      <c r="G118" s="71"/>
    </row>
    <row r="119" spans="6:7" ht="15" customHeight="1">
      <c r="F119" s="70"/>
      <c r="G119" s="71"/>
    </row>
    <row r="120" spans="1:7" ht="15" customHeight="1">
      <c r="A120" s="81" t="s">
        <v>71</v>
      </c>
      <c r="F120" s="70"/>
      <c r="G120" s="71"/>
    </row>
    <row r="121" spans="1:7" ht="16.5" customHeight="1">
      <c r="A121" s="82" t="s">
        <v>72</v>
      </c>
      <c r="D121" s="5">
        <f>B87</f>
        <v>0.0007818116683571071</v>
      </c>
      <c r="F121" s="70"/>
      <c r="G121" s="71"/>
    </row>
    <row r="122" spans="1:7" ht="16.5" customHeight="1">
      <c r="A122" s="82" t="s">
        <v>73</v>
      </c>
      <c r="D122" s="5">
        <f>(D121*D114)</f>
        <v>0.03909058341785535</v>
      </c>
      <c r="F122" s="70"/>
      <c r="G122" s="71"/>
    </row>
    <row r="123" spans="1:7" ht="16.5" customHeight="1">
      <c r="A123" s="105" t="s">
        <v>74</v>
      </c>
      <c r="B123" s="68"/>
      <c r="C123" s="68"/>
      <c r="D123" s="69">
        <f>D122*B9</f>
        <v>11.500293279199374</v>
      </c>
      <c r="F123" s="70"/>
      <c r="G123" s="71"/>
    </row>
    <row r="124" spans="6:7" ht="15" customHeight="1">
      <c r="F124" s="70"/>
      <c r="G124" s="71"/>
    </row>
    <row r="125" ht="15" customHeight="1">
      <c r="A125" s="81" t="s">
        <v>75</v>
      </c>
    </row>
    <row r="126" spans="1:4" ht="16.5" customHeight="1">
      <c r="A126" s="82" t="s">
        <v>72</v>
      </c>
      <c r="D126" s="5">
        <f>D89</f>
        <v>0.0007250684796668978</v>
      </c>
    </row>
    <row r="127" spans="1:4" ht="16.5" customHeight="1">
      <c r="A127" s="82" t="s">
        <v>73</v>
      </c>
      <c r="D127" s="5">
        <f>D126*D114</f>
        <v>0.03625342398334489</v>
      </c>
    </row>
    <row r="128" spans="1:4" ht="16.5" customHeight="1">
      <c r="A128" s="105" t="s">
        <v>74</v>
      </c>
      <c r="B128" s="68"/>
      <c r="C128" s="68"/>
      <c r="D128" s="69">
        <f>D127*B9</f>
        <v>10.665612322204135</v>
      </c>
    </row>
    <row r="129" ht="15" customHeight="1"/>
    <row r="130" ht="15" customHeight="1">
      <c r="A130" s="106"/>
    </row>
    <row r="131" ht="15" customHeight="1"/>
    <row r="132" spans="1:6" ht="15" customHeight="1">
      <c r="A132" s="121" t="s">
        <v>85</v>
      </c>
      <c r="B132" s="70"/>
      <c r="C132" s="70"/>
      <c r="D132" s="127"/>
      <c r="E132" s="121" t="s">
        <v>84</v>
      </c>
      <c r="F132" s="70"/>
    </row>
    <row r="133" spans="1:8" ht="15" customHeight="1" thickBot="1">
      <c r="A133" s="115" t="s">
        <v>86</v>
      </c>
      <c r="B133" s="122" t="s">
        <v>48</v>
      </c>
      <c r="C133" s="122" t="s">
        <v>41</v>
      </c>
      <c r="D133" s="123" t="s">
        <v>42</v>
      </c>
      <c r="E133" s="115" t="s">
        <v>87</v>
      </c>
      <c r="F133" s="120" t="s">
        <v>48</v>
      </c>
      <c r="G133" s="122" t="s">
        <v>41</v>
      </c>
      <c r="H133" s="123" t="s">
        <v>42</v>
      </c>
    </row>
    <row r="134" spans="1:8" ht="15" customHeight="1">
      <c r="A134" s="117">
        <f>A20</f>
        <v>0.5</v>
      </c>
      <c r="B134" s="124">
        <f>D20</f>
        <v>0.029</v>
      </c>
      <c r="C134" s="124">
        <f>F20</f>
        <v>0.052</v>
      </c>
      <c r="D134" s="116">
        <f>H20</f>
        <v>0.227</v>
      </c>
      <c r="E134" s="118">
        <f>A34</f>
        <v>1</v>
      </c>
      <c r="F134" s="119">
        <f>D34</f>
        <v>0.165</v>
      </c>
      <c r="G134" s="125">
        <f>F34</f>
        <v>0.071</v>
      </c>
      <c r="H134" s="126">
        <f>H34</f>
        <v>0.004</v>
      </c>
    </row>
    <row r="135" spans="1:8" ht="15" customHeight="1">
      <c r="A135" s="117">
        <f>A21</f>
        <v>1</v>
      </c>
      <c r="B135" s="124">
        <f>D21</f>
        <v>0.055</v>
      </c>
      <c r="C135" s="124">
        <f>F21</f>
        <v>0.103</v>
      </c>
      <c r="D135" s="116">
        <f>H21</f>
        <v>0.448</v>
      </c>
      <c r="E135" s="118">
        <f>A35</f>
        <v>2</v>
      </c>
      <c r="F135" s="119">
        <f>D35</f>
        <v>0.313</v>
      </c>
      <c r="G135" s="125">
        <f>F35</f>
        <v>0.138</v>
      </c>
      <c r="H135" s="126">
        <f>H35</f>
        <v>0.009</v>
      </c>
    </row>
    <row r="136" spans="1:8" ht="15" customHeight="1">
      <c r="A136" s="117">
        <f>A22</f>
        <v>1.5</v>
      </c>
      <c r="B136" s="124">
        <f>D22</f>
        <v>0.084</v>
      </c>
      <c r="C136" s="124">
        <f>F22</f>
        <v>0.158</v>
      </c>
      <c r="D136" s="116">
        <f>H22</f>
        <v>0.673</v>
      </c>
      <c r="E136" s="118">
        <f>A36</f>
        <v>3</v>
      </c>
      <c r="F136" s="119">
        <f>D36</f>
        <v>0.472</v>
      </c>
      <c r="G136" s="125">
        <f>F36</f>
        <v>0.2</v>
      </c>
      <c r="H136" s="126">
        <f>H36</f>
        <v>0.013</v>
      </c>
    </row>
    <row r="137" spans="1:8" ht="15" customHeight="1">
      <c r="A137" s="117">
        <f>A23</f>
        <v>2</v>
      </c>
      <c r="B137" s="124">
        <f>D23</f>
        <v>0.111</v>
      </c>
      <c r="C137" s="124">
        <f>F23</f>
        <v>0.211</v>
      </c>
      <c r="D137" s="116">
        <f>H23</f>
        <v>0.884</v>
      </c>
      <c r="E137" s="118">
        <f>A37</f>
        <v>4</v>
      </c>
      <c r="F137" s="119">
        <f>D37</f>
        <v>0.631</v>
      </c>
      <c r="G137" s="125">
        <f>F37</f>
        <v>0.259</v>
      </c>
      <c r="H137" s="126">
        <f>H37</f>
        <v>0.014</v>
      </c>
    </row>
    <row r="138" spans="1:8" ht="15" customHeight="1">
      <c r="A138" s="74">
        <f>A24</f>
        <v>2.5</v>
      </c>
      <c r="B138" s="75">
        <f>D24</f>
        <v>0.135</v>
      </c>
      <c r="C138" s="75">
        <f>F24</f>
        <v>0.259</v>
      </c>
      <c r="D138" s="76">
        <f>H24</f>
        <v>1.085</v>
      </c>
      <c r="E138" s="74">
        <f>A38</f>
        <v>5</v>
      </c>
      <c r="F138" s="77">
        <f>D38</f>
        <v>0.781</v>
      </c>
      <c r="G138" s="77">
        <f>F38</f>
        <v>0.326</v>
      </c>
      <c r="H138" s="78">
        <f>H38</f>
        <v>0.016</v>
      </c>
    </row>
    <row r="139" spans="1:4" ht="15" customHeight="1">
      <c r="A139" s="107"/>
      <c r="B139" s="73"/>
      <c r="C139" s="73"/>
      <c r="D139" s="73"/>
    </row>
    <row r="140" ht="15" customHeight="1"/>
    <row r="141" ht="15" customHeight="1"/>
    <row r="142" ht="15" customHeight="1"/>
    <row r="143" ht="15" customHeight="1">
      <c r="A143" s="106"/>
    </row>
    <row r="144" spans="4:5" ht="15" customHeight="1">
      <c r="D144" s="72"/>
      <c r="E144" s="72"/>
    </row>
    <row r="145" spans="5:6" ht="15" customHeight="1">
      <c r="E145" s="72"/>
      <c r="F145" s="72"/>
    </row>
    <row r="146" spans="5:6" ht="15" customHeight="1">
      <c r="E146" s="72"/>
      <c r="F146" s="72"/>
    </row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</sheetData>
  <sheetProtection/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8" r:id="rId1"/>
  <headerFooter alignWithMargins="0">
    <oddHeader>&amp;C&amp;6 &amp;"Arial CE,Obyčejné"&amp;8Vícesložková analýza&amp;"Courier,Obyčejné"&amp;6
</oddHeader>
    <oddFooter>&amp;C&amp;"Arial CE,Obyčejné"&amp;8&amp;P</oddFooter>
  </headerFooter>
  <rowBreaks count="2" manualBreakCount="2">
    <brk id="48" max="255" man="1"/>
    <brk id="9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11-vícesložková analýza</dc:title>
  <dc:subject/>
  <dc:creator>Marta Farková</dc:creator>
  <cp:keywords/>
  <dc:description/>
  <cp:lastModifiedBy>Helena Zavadilova</cp:lastModifiedBy>
  <cp:lastPrinted>2017-09-20T10:14:39Z</cp:lastPrinted>
  <dcterms:created xsi:type="dcterms:W3CDTF">2001-02-27T11:49:24Z</dcterms:created>
  <dcterms:modified xsi:type="dcterms:W3CDTF">2020-02-11T21:33:38Z</dcterms:modified>
  <cp:category/>
  <cp:version/>
  <cp:contentType/>
  <cp:contentStatus/>
</cp:coreProperties>
</file>