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Vyuka\Prednasky\G7501 Fyzikální geochemie\2023\Cviceni\"/>
    </mc:Choice>
  </mc:AlternateContent>
  <xr:revisionPtr revIDLastSave="0" documentId="13_ncr:1_{D928E0FE-F16E-4AA2-8B31-2ECD64DB71C2}" xr6:coauthVersionLast="47" xr6:coauthVersionMax="47" xr10:uidLastSave="{00000000-0000-0000-0000-000000000000}"/>
  <bookViews>
    <workbookView xWindow="-34500" yWindow="1365" windowWidth="28230" windowHeight="20235" xr2:uid="{00000000-000D-0000-FFFF-FFFF00000000}"/>
  </bookViews>
  <sheets>
    <sheet name="Tani var" sheetId="3" r:id="rId1"/>
  </sheets>
  <definedNames>
    <definedName name="solver_adj" localSheetId="0" hidden="1">'Tani var'!$C$68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'Tani var'!$C$71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2" i="3" l="1"/>
  <c r="K72" i="3" s="1"/>
  <c r="J39" i="3"/>
  <c r="K39" i="3" s="1"/>
  <c r="J40" i="3"/>
  <c r="K40" i="3" s="1"/>
  <c r="J41" i="3"/>
  <c r="K41" i="3" s="1"/>
  <c r="J42" i="3"/>
  <c r="K42" i="3" s="1"/>
  <c r="J43" i="3"/>
  <c r="L43" i="3" s="1"/>
  <c r="J44" i="3"/>
  <c r="K44" i="3" s="1"/>
  <c r="J45" i="3"/>
  <c r="L45" i="3" s="1"/>
  <c r="J46" i="3"/>
  <c r="M46" i="3" s="1"/>
  <c r="J47" i="3"/>
  <c r="K47" i="3" s="1"/>
  <c r="J48" i="3"/>
  <c r="K48" i="3" s="1"/>
  <c r="J49" i="3"/>
  <c r="K49" i="3" s="1"/>
  <c r="J50" i="3"/>
  <c r="L50" i="3" s="1"/>
  <c r="J51" i="3"/>
  <c r="L51" i="3" s="1"/>
  <c r="J52" i="3"/>
  <c r="M52" i="3" s="1"/>
  <c r="J53" i="3"/>
  <c r="L53" i="3" s="1"/>
  <c r="J54" i="3"/>
  <c r="M54" i="3" s="1"/>
  <c r="J38" i="3"/>
  <c r="K38" i="3" s="1"/>
  <c r="L72" i="3" l="1"/>
  <c r="M72" i="3" s="1"/>
  <c r="M44" i="3"/>
  <c r="K54" i="3"/>
  <c r="M45" i="3"/>
  <c r="K53" i="3"/>
  <c r="L52" i="3"/>
  <c r="K52" i="3"/>
  <c r="L44" i="3"/>
  <c r="K46" i="3"/>
  <c r="M53" i="3"/>
  <c r="K45" i="3"/>
  <c r="L49" i="3"/>
  <c r="L41" i="3"/>
  <c r="M50" i="3"/>
  <c r="M42" i="3"/>
  <c r="K51" i="3"/>
  <c r="K43" i="3"/>
  <c r="L42" i="3"/>
  <c r="L48" i="3"/>
  <c r="L40" i="3"/>
  <c r="M49" i="3"/>
  <c r="M41" i="3"/>
  <c r="K50" i="3"/>
  <c r="M43" i="3"/>
  <c r="L38" i="3"/>
  <c r="L47" i="3"/>
  <c r="L39" i="3"/>
  <c r="M48" i="3"/>
  <c r="M40" i="3"/>
  <c r="M51" i="3"/>
  <c r="L54" i="3"/>
  <c r="L46" i="3"/>
  <c r="M38" i="3"/>
  <c r="M47" i="3"/>
  <c r="M39" i="3"/>
  <c r="D42" i="3"/>
  <c r="F42" i="3" s="1"/>
  <c r="D44" i="3"/>
  <c r="F44" i="3"/>
  <c r="E62" i="3"/>
  <c r="C63" i="3"/>
  <c r="C64" i="3"/>
  <c r="E68" i="3"/>
  <c r="C69" i="3"/>
  <c r="C70" i="3"/>
  <c r="C71" i="3" s="1"/>
  <c r="J63" i="3"/>
  <c r="J64" i="3"/>
  <c r="J65" i="3"/>
  <c r="J66" i="3"/>
  <c r="J67" i="3"/>
  <c r="J68" i="3"/>
  <c r="J69" i="3"/>
  <c r="K69" i="3" s="1"/>
  <c r="J70" i="3"/>
  <c r="J71" i="3"/>
  <c r="J73" i="3"/>
  <c r="J74" i="3"/>
  <c r="J75" i="3"/>
  <c r="J76" i="3"/>
  <c r="C65" i="3" l="1"/>
  <c r="K63" i="3"/>
  <c r="L63" i="3"/>
  <c r="L64" i="3"/>
  <c r="K64" i="3"/>
  <c r="K68" i="3"/>
  <c r="L68" i="3"/>
  <c r="K67" i="3"/>
  <c r="L67" i="3"/>
  <c r="K70" i="3"/>
  <c r="L70" i="3"/>
  <c r="L66" i="3"/>
  <c r="K66" i="3"/>
  <c r="L75" i="3"/>
  <c r="K75" i="3"/>
  <c r="K71" i="3"/>
  <c r="L71" i="3"/>
  <c r="L69" i="3"/>
  <c r="K76" i="3"/>
  <c r="L76" i="3"/>
  <c r="L74" i="3"/>
  <c r="K74" i="3"/>
  <c r="L73" i="3"/>
  <c r="K73" i="3"/>
  <c r="L65" i="3"/>
  <c r="K65" i="3"/>
  <c r="M69" i="3"/>
  <c r="M66" i="3" l="1"/>
  <c r="M64" i="3"/>
  <c r="M70" i="3"/>
  <c r="M63" i="3"/>
  <c r="M74" i="3"/>
  <c r="M75" i="3"/>
  <c r="M68" i="3"/>
  <c r="M73" i="3"/>
  <c r="M71" i="3"/>
  <c r="M67" i="3"/>
  <c r="M65" i="3"/>
  <c r="M76" i="3"/>
</calcChain>
</file>

<file path=xl/sharedStrings.xml><?xml version="1.0" encoding="utf-8"?>
<sst xmlns="http://schemas.openxmlformats.org/spreadsheetml/2006/main" count="84" uniqueCount="53">
  <si>
    <t>voda</t>
  </si>
  <si>
    <t>pára</t>
  </si>
  <si>
    <t>M</t>
  </si>
  <si>
    <t>g/mol</t>
  </si>
  <si>
    <t>kJ/mol</t>
  </si>
  <si>
    <t>voda-pára</t>
  </si>
  <si>
    <t>J/K mol</t>
  </si>
  <si>
    <t>G</t>
  </si>
  <si>
    <t>H</t>
  </si>
  <si>
    <t>S</t>
  </si>
  <si>
    <t>cp</t>
  </si>
  <si>
    <t>g/ccm</t>
  </si>
  <si>
    <t>led</t>
  </si>
  <si>
    <t>K</t>
  </si>
  <si>
    <t>°C</t>
  </si>
  <si>
    <t>V</t>
  </si>
  <si>
    <t>r</t>
  </si>
  <si>
    <t>voda-led</t>
  </si>
  <si>
    <t>Bez závislosti H a S na teplotě</t>
  </si>
  <si>
    <t>Řešení</t>
  </si>
  <si>
    <t>G = H – TS</t>
  </si>
  <si>
    <t>Za rovnováhy</t>
  </si>
  <si>
    <t>Se závislostí H a S na teplotě</t>
  </si>
  <si>
    <t>odhad</t>
  </si>
  <si>
    <t>T° =</t>
  </si>
  <si>
    <t>ΔG =</t>
  </si>
  <si>
    <t>Obdobně voda-pára</t>
  </si>
  <si>
    <t>Diagram</t>
  </si>
  <si>
    <t>T</t>
  </si>
  <si>
    <t>J/mol</t>
  </si>
  <si>
    <t>Termodynamika</t>
  </si>
  <si>
    <t>Gled</t>
  </si>
  <si>
    <t>Gvoda</t>
  </si>
  <si>
    <r>
      <rPr>
        <i/>
        <sz val="10"/>
        <rFont val="Calibri"/>
        <family val="2"/>
        <charset val="238"/>
        <scheme val="minor"/>
      </rPr>
      <t>T</t>
    </r>
    <r>
      <rPr>
        <sz val="10"/>
        <rFont val="Calibri"/>
        <family val="2"/>
        <charset val="238"/>
        <scheme val="minor"/>
      </rPr>
      <t>° =</t>
    </r>
  </si>
  <si>
    <r>
      <t>G</t>
    </r>
    <r>
      <rPr>
        <vertAlign val="subscript"/>
        <sz val="10"/>
        <rFont val="Calibri"/>
        <family val="2"/>
        <charset val="238"/>
        <scheme val="minor"/>
      </rPr>
      <t>led</t>
    </r>
    <r>
      <rPr>
        <sz val="10"/>
        <rFont val="Calibri"/>
        <family val="2"/>
        <charset val="238"/>
        <scheme val="minor"/>
      </rPr>
      <t xml:space="preserve"> = G</t>
    </r>
    <r>
      <rPr>
        <vertAlign val="subscript"/>
        <sz val="10"/>
        <rFont val="Calibri"/>
        <family val="2"/>
        <charset val="238"/>
        <scheme val="minor"/>
      </rPr>
      <t>voda</t>
    </r>
  </si>
  <si>
    <r>
      <t>T</t>
    </r>
    <r>
      <rPr>
        <vertAlign val="subscript"/>
        <sz val="10"/>
        <rFont val="Calibri"/>
        <family val="2"/>
        <charset val="238"/>
        <scheme val="minor"/>
      </rPr>
      <t>r</t>
    </r>
    <r>
      <rPr>
        <sz val="10"/>
        <rFont val="Calibri"/>
        <family val="2"/>
        <charset val="238"/>
        <scheme val="minor"/>
      </rPr>
      <t xml:space="preserve"> =</t>
    </r>
  </si>
  <si>
    <r>
      <t>H</t>
    </r>
    <r>
      <rPr>
        <vertAlign val="subscript"/>
        <sz val="10"/>
        <rFont val="Calibri"/>
        <family val="2"/>
        <charset val="238"/>
        <scheme val="minor"/>
      </rPr>
      <t>led</t>
    </r>
    <r>
      <rPr>
        <sz val="10"/>
        <rFont val="Calibri"/>
        <family val="2"/>
        <charset val="238"/>
        <scheme val="minor"/>
      </rPr>
      <t xml:space="preserve"> – T</t>
    </r>
    <r>
      <rPr>
        <vertAlign val="subscript"/>
        <sz val="10"/>
        <rFont val="Calibri"/>
        <family val="2"/>
        <charset val="238"/>
        <scheme val="minor"/>
      </rPr>
      <t>r</t>
    </r>
    <r>
      <rPr>
        <sz val="10"/>
        <rFont val="Calibri"/>
        <family val="2"/>
        <charset val="238"/>
        <scheme val="minor"/>
      </rPr>
      <t xml:space="preserve"> S</t>
    </r>
    <r>
      <rPr>
        <vertAlign val="subscript"/>
        <sz val="10"/>
        <rFont val="Calibri"/>
        <family val="2"/>
        <charset val="238"/>
        <scheme val="minor"/>
      </rPr>
      <t>led</t>
    </r>
    <r>
      <rPr>
        <sz val="10"/>
        <rFont val="Calibri"/>
        <family val="2"/>
        <charset val="238"/>
        <scheme val="minor"/>
      </rPr>
      <t xml:space="preserve"> = H</t>
    </r>
    <r>
      <rPr>
        <vertAlign val="subscript"/>
        <sz val="10"/>
        <rFont val="Calibri"/>
        <family val="2"/>
        <charset val="238"/>
        <scheme val="minor"/>
      </rPr>
      <t>voda</t>
    </r>
    <r>
      <rPr>
        <sz val="10"/>
        <rFont val="Calibri"/>
        <family val="2"/>
        <charset val="238"/>
        <scheme val="minor"/>
      </rPr>
      <t xml:space="preserve"> – T</t>
    </r>
    <r>
      <rPr>
        <vertAlign val="subscript"/>
        <sz val="10"/>
        <rFont val="Calibri"/>
        <family val="2"/>
        <charset val="238"/>
        <scheme val="minor"/>
      </rPr>
      <t>r</t>
    </r>
    <r>
      <rPr>
        <sz val="10"/>
        <rFont val="Calibri"/>
        <family val="2"/>
        <charset val="238"/>
        <scheme val="minor"/>
      </rPr>
      <t xml:space="preserve"> S</t>
    </r>
    <r>
      <rPr>
        <vertAlign val="subscript"/>
        <sz val="10"/>
        <rFont val="Calibri"/>
        <family val="2"/>
        <charset val="238"/>
        <scheme val="minor"/>
      </rPr>
      <t>voda</t>
    </r>
    <r>
      <rPr>
        <sz val="10"/>
        <rFont val="Calibri"/>
        <family val="2"/>
        <charset val="238"/>
        <scheme val="minor"/>
      </rPr>
      <t xml:space="preserve"> </t>
    </r>
  </si>
  <si>
    <r>
      <t>T</t>
    </r>
    <r>
      <rPr>
        <vertAlign val="subscript"/>
        <sz val="10"/>
        <rFont val="Calibri"/>
        <family val="2"/>
        <charset val="238"/>
        <scheme val="minor"/>
      </rPr>
      <t>r</t>
    </r>
    <r>
      <rPr>
        <sz val="10"/>
        <rFont val="Calibri"/>
        <family val="2"/>
        <charset val="238"/>
        <scheme val="minor"/>
      </rPr>
      <t xml:space="preserve"> = (H</t>
    </r>
    <r>
      <rPr>
        <vertAlign val="subscript"/>
        <sz val="10"/>
        <rFont val="Calibri"/>
        <family val="2"/>
        <charset val="238"/>
        <scheme val="minor"/>
      </rPr>
      <t>voda</t>
    </r>
    <r>
      <rPr>
        <sz val="10"/>
        <rFont val="Calibri"/>
        <family val="2"/>
        <charset val="238"/>
        <scheme val="minor"/>
      </rPr>
      <t xml:space="preserve"> – H</t>
    </r>
    <r>
      <rPr>
        <vertAlign val="subscript"/>
        <sz val="10"/>
        <rFont val="Calibri"/>
        <family val="2"/>
        <charset val="238"/>
        <scheme val="minor"/>
      </rPr>
      <t>led</t>
    </r>
    <r>
      <rPr>
        <sz val="10"/>
        <rFont val="Calibri"/>
        <family val="2"/>
        <charset val="238"/>
        <scheme val="minor"/>
      </rPr>
      <t>) / (S</t>
    </r>
    <r>
      <rPr>
        <vertAlign val="subscript"/>
        <sz val="10"/>
        <rFont val="Calibri"/>
        <family val="2"/>
        <charset val="238"/>
        <scheme val="minor"/>
      </rPr>
      <t>voda</t>
    </r>
    <r>
      <rPr>
        <sz val="10"/>
        <rFont val="Calibri"/>
        <family val="2"/>
        <charset val="238"/>
        <scheme val="minor"/>
      </rPr>
      <t xml:space="preserve"> – S</t>
    </r>
    <r>
      <rPr>
        <vertAlign val="subscript"/>
        <sz val="10"/>
        <rFont val="Calibri"/>
        <family val="2"/>
        <charset val="238"/>
        <scheme val="minor"/>
      </rPr>
      <t>led</t>
    </r>
    <r>
      <rPr>
        <sz val="10"/>
        <rFont val="Calibri"/>
        <family val="2"/>
        <charset val="238"/>
        <scheme val="minor"/>
      </rPr>
      <t>)</t>
    </r>
  </si>
  <si>
    <r>
      <t>T</t>
    </r>
    <r>
      <rPr>
        <vertAlign val="subscript"/>
        <sz val="10"/>
        <rFont val="Calibri"/>
        <family val="2"/>
        <charset val="238"/>
        <scheme val="minor"/>
      </rPr>
      <t>r</t>
    </r>
    <r>
      <rPr>
        <sz val="10"/>
        <rFont val="Calibri"/>
        <family val="2"/>
        <charset val="238"/>
        <scheme val="minor"/>
      </rPr>
      <t xml:space="preserve"> = ΔH / ΔS</t>
    </r>
    <r>
      <rPr>
        <vertAlign val="subscript"/>
        <sz val="10"/>
        <rFont val="Times New Roman CE"/>
        <family val="2"/>
        <charset val="238"/>
      </rPr>
      <t/>
    </r>
  </si>
  <si>
    <r>
      <t>G</t>
    </r>
    <r>
      <rPr>
        <vertAlign val="subscript"/>
        <sz val="10"/>
        <rFont val="Calibri"/>
        <family val="2"/>
        <charset val="238"/>
        <scheme val="minor"/>
      </rPr>
      <t>s</t>
    </r>
  </si>
  <si>
    <r>
      <t>G</t>
    </r>
    <r>
      <rPr>
        <vertAlign val="subscript"/>
        <sz val="10"/>
        <rFont val="Calibri"/>
        <family val="2"/>
        <charset val="238"/>
        <scheme val="minor"/>
      </rPr>
      <t>l</t>
    </r>
  </si>
  <si>
    <r>
      <t>G</t>
    </r>
    <r>
      <rPr>
        <vertAlign val="subscript"/>
        <sz val="10"/>
        <rFont val="Calibri"/>
        <family val="2"/>
        <charset val="238"/>
        <scheme val="minor"/>
      </rPr>
      <t>g</t>
    </r>
  </si>
  <si>
    <r>
      <t>H</t>
    </r>
    <r>
      <rPr>
        <vertAlign val="subscript"/>
        <sz val="10"/>
        <rFont val="Calibri"/>
        <family val="2"/>
        <charset val="238"/>
        <scheme val="minor"/>
      </rPr>
      <t>T2</t>
    </r>
    <r>
      <rPr>
        <sz val="10"/>
        <rFont val="Calibri"/>
        <family val="2"/>
        <charset val="238"/>
        <scheme val="minor"/>
      </rPr>
      <t xml:space="preserve"> = H</t>
    </r>
    <r>
      <rPr>
        <vertAlign val="subscript"/>
        <sz val="10"/>
        <rFont val="Calibri"/>
        <family val="2"/>
        <charset val="238"/>
        <scheme val="minor"/>
      </rPr>
      <t>T1</t>
    </r>
    <r>
      <rPr>
        <sz val="10"/>
        <rFont val="Calibri"/>
        <family val="2"/>
        <charset val="238"/>
        <scheme val="minor"/>
      </rPr>
      <t xml:space="preserve"> + c</t>
    </r>
    <r>
      <rPr>
        <vertAlign val="subscript"/>
        <sz val="10"/>
        <rFont val="Calibri"/>
        <family val="2"/>
        <charset val="238"/>
        <scheme val="minor"/>
      </rPr>
      <t>p</t>
    </r>
    <r>
      <rPr>
        <sz val="10"/>
        <rFont val="Calibri"/>
        <family val="2"/>
        <charset val="238"/>
        <scheme val="minor"/>
      </rPr>
      <t xml:space="preserve"> (T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– T</t>
    </r>
    <r>
      <rPr>
        <vertAlign val="subscript"/>
        <sz val="10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>)</t>
    </r>
  </si>
  <si>
    <r>
      <t>S</t>
    </r>
    <r>
      <rPr>
        <vertAlign val="subscript"/>
        <sz val="10"/>
        <rFont val="Calibri"/>
        <family val="2"/>
        <charset val="238"/>
        <scheme val="minor"/>
      </rPr>
      <t>T2</t>
    </r>
    <r>
      <rPr>
        <sz val="10"/>
        <rFont val="Calibri"/>
        <family val="2"/>
        <charset val="238"/>
        <scheme val="minor"/>
      </rPr>
      <t xml:space="preserve"> = S</t>
    </r>
    <r>
      <rPr>
        <vertAlign val="subscript"/>
        <sz val="10"/>
        <rFont val="Calibri"/>
        <family val="2"/>
        <charset val="238"/>
        <scheme val="minor"/>
      </rPr>
      <t>T1</t>
    </r>
    <r>
      <rPr>
        <sz val="10"/>
        <rFont val="Calibri"/>
        <family val="2"/>
        <charset val="238"/>
        <scheme val="minor"/>
      </rPr>
      <t xml:space="preserve"> + c</t>
    </r>
    <r>
      <rPr>
        <vertAlign val="subscript"/>
        <sz val="10"/>
        <rFont val="Calibri"/>
        <family val="2"/>
        <charset val="238"/>
        <scheme val="minor"/>
      </rPr>
      <t>p</t>
    </r>
    <r>
      <rPr>
        <sz val="10"/>
        <rFont val="Calibri"/>
        <family val="2"/>
        <charset val="238"/>
        <scheme val="minor"/>
      </rPr>
      <t xml:space="preserve"> ln (T</t>
    </r>
    <r>
      <rPr>
        <vertAlign val="sub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>/ T</t>
    </r>
    <r>
      <rPr>
        <vertAlign val="subscript"/>
        <sz val="10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>)</t>
    </r>
  </si>
  <si>
    <r>
      <t>T</t>
    </r>
    <r>
      <rPr>
        <vertAlign val="subscript"/>
        <sz val="10"/>
        <rFont val="Calibri"/>
        <family val="2"/>
        <charset val="238"/>
        <scheme val="minor"/>
      </rPr>
      <t>r</t>
    </r>
    <r>
      <rPr>
        <sz val="10"/>
        <rFont val="Calibri"/>
        <family val="2"/>
        <charset val="238"/>
        <scheme val="minor"/>
      </rPr>
      <t xml:space="preserve"> =</t>
    </r>
    <r>
      <rPr>
        <vertAlign val="subscript"/>
        <sz val="10"/>
        <rFont val="Times New Roman CE"/>
        <family val="2"/>
        <charset val="238"/>
      </rPr>
      <t/>
    </r>
  </si>
  <si>
    <r>
      <t>G</t>
    </r>
    <r>
      <rPr>
        <vertAlign val="subscript"/>
        <sz val="10"/>
        <rFont val="Calibri"/>
        <family val="2"/>
        <charset val="238"/>
        <scheme val="minor"/>
      </rPr>
      <t>led</t>
    </r>
    <r>
      <rPr>
        <sz val="10"/>
        <rFont val="Calibri"/>
        <family val="2"/>
        <charset val="238"/>
        <scheme val="minor"/>
      </rPr>
      <t xml:space="preserve"> =</t>
    </r>
  </si>
  <si>
    <r>
      <t>G</t>
    </r>
    <r>
      <rPr>
        <vertAlign val="subscript"/>
        <sz val="10"/>
        <rFont val="Calibri"/>
        <family val="2"/>
        <charset val="238"/>
        <scheme val="minor"/>
      </rPr>
      <t>voda</t>
    </r>
    <r>
      <rPr>
        <sz val="10"/>
        <rFont val="Calibri"/>
        <family val="2"/>
        <charset val="238"/>
        <scheme val="minor"/>
      </rPr>
      <t xml:space="preserve"> =</t>
    </r>
  </si>
  <si>
    <r>
      <t>G</t>
    </r>
    <r>
      <rPr>
        <vertAlign val="subscript"/>
        <sz val="10"/>
        <rFont val="Calibri"/>
        <family val="2"/>
        <charset val="238"/>
        <scheme val="minor"/>
      </rPr>
      <t>voda</t>
    </r>
    <r>
      <rPr>
        <sz val="10"/>
        <rFont val="Calibri"/>
        <family val="2"/>
        <charset val="238"/>
        <scheme val="minor"/>
      </rPr>
      <t xml:space="preserve"> = G</t>
    </r>
    <r>
      <rPr>
        <vertAlign val="subscript"/>
        <sz val="10"/>
        <rFont val="Calibri"/>
        <family val="2"/>
        <charset val="238"/>
        <scheme val="minor"/>
      </rPr>
      <t>pára</t>
    </r>
  </si>
  <si>
    <r>
      <t>G</t>
    </r>
    <r>
      <rPr>
        <vertAlign val="subscript"/>
        <sz val="10"/>
        <rFont val="Calibri"/>
        <family val="2"/>
        <charset val="238"/>
        <scheme val="minor"/>
      </rPr>
      <t>pára</t>
    </r>
    <r>
      <rPr>
        <sz val="10"/>
        <rFont val="Calibri"/>
        <family val="2"/>
        <charset val="238"/>
        <scheme val="minor"/>
      </rPr>
      <t xml:space="preserve"> =</t>
    </r>
  </si>
  <si>
    <r>
      <t>Vypočítejte bod tání a bod varu H</t>
    </r>
    <r>
      <rPr>
        <b/>
        <vertAlign val="sub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charset val="238"/>
        <scheme val="minor"/>
      </rPr>
      <t>O. K dispozici jsou následující termodynamické údaje:</t>
    </r>
  </si>
  <si>
    <r>
      <rPr>
        <i/>
        <sz val="10"/>
        <rFont val="Calibri"/>
        <family val="2"/>
        <charset val="238"/>
        <scheme val="minor"/>
      </rPr>
      <t>T</t>
    </r>
    <r>
      <rPr>
        <vertAlign val="subscript"/>
        <sz val="10"/>
        <rFont val="Calibri"/>
        <family val="2"/>
        <charset val="238"/>
        <scheme val="minor"/>
      </rPr>
      <t>a</t>
    </r>
    <r>
      <rPr>
        <sz val="10"/>
        <rFont val="Calibri"/>
        <family val="2"/>
        <charset val="238"/>
        <scheme val="minor"/>
      </rPr>
      <t xml:space="preserve"> =</t>
    </r>
  </si>
  <si>
    <t>cm3</t>
  </si>
  <si>
    <t>fáze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</si>
</sst>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"/>
  </numFmts>
  <fonts count="11" x14ac:knownFonts="1"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vertAlign val="subscript"/>
      <sz val="10"/>
      <name val="Times New Roman CE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bscript"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1" fontId="6" fillId="0" borderId="0" xfId="0" applyNumberFormat="1" applyFont="1"/>
    <xf numFmtId="0" fontId="5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5" fillId="0" borderId="0" xfId="0" applyFont="1"/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2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9" fillId="4" borderId="0" xfId="0" applyFont="1" applyFill="1"/>
    <xf numFmtId="0" fontId="6" fillId="4" borderId="0" xfId="0" applyFont="1" applyFill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'Tani var'!$K$35</c:f>
              <c:strCache>
                <c:ptCount val="1"/>
                <c:pt idx="0">
                  <c:v>led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'Tani var'!$I$38:$I$51</c:f>
              <c:numCache>
                <c:formatCode>General</c:formatCode>
                <c:ptCount val="14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  <c:pt idx="13">
                  <c:v>100</c:v>
                </c:pt>
              </c:numCache>
            </c:numRef>
          </c:xVal>
          <c:yVal>
            <c:numRef>
              <c:f>'Tani var'!$K$38:$K$51</c:f>
              <c:numCache>
                <c:formatCode>General</c:formatCode>
                <c:ptCount val="14"/>
                <c:pt idx="0">
                  <c:v>-233976.7</c:v>
                </c:pt>
                <c:pt idx="1">
                  <c:v>-234457.3</c:v>
                </c:pt>
                <c:pt idx="2">
                  <c:v>-234937.9</c:v>
                </c:pt>
                <c:pt idx="3">
                  <c:v>-235418.5</c:v>
                </c:pt>
                <c:pt idx="4">
                  <c:v>-235899.1</c:v>
                </c:pt>
                <c:pt idx="5">
                  <c:v>-236379.7</c:v>
                </c:pt>
                <c:pt idx="6">
                  <c:v>-236860.3</c:v>
                </c:pt>
                <c:pt idx="7">
                  <c:v>-237340.9</c:v>
                </c:pt>
                <c:pt idx="8">
                  <c:v>-237821.5</c:v>
                </c:pt>
                <c:pt idx="9">
                  <c:v>-238302.1</c:v>
                </c:pt>
                <c:pt idx="10">
                  <c:v>-238782.7</c:v>
                </c:pt>
                <c:pt idx="11">
                  <c:v>-239263.3</c:v>
                </c:pt>
                <c:pt idx="12">
                  <c:v>-239743.9</c:v>
                </c:pt>
                <c:pt idx="13">
                  <c:v>-240224.5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37-4B19-AA2F-30059B6D4FB5}"/>
            </c:ext>
          </c:extLst>
        </c:ser>
        <c:ser>
          <c:idx val="1"/>
          <c:order val="1"/>
          <c:tx>
            <c:strRef>
              <c:f>'Tani var'!$L$35</c:f>
              <c:strCache>
                <c:ptCount val="1"/>
                <c:pt idx="0">
                  <c:v>voda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'Tani var'!$I$38:$I$54</c:f>
              <c:numCache>
                <c:formatCode>General</c:formatCode>
                <c:ptCount val="17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  <c:pt idx="13">
                  <c:v>100</c:v>
                </c:pt>
                <c:pt idx="14">
                  <c:v>110</c:v>
                </c:pt>
                <c:pt idx="15">
                  <c:v>120</c:v>
                </c:pt>
                <c:pt idx="16">
                  <c:v>130</c:v>
                </c:pt>
              </c:numCache>
            </c:numRef>
          </c:xVal>
          <c:yVal>
            <c:numRef>
              <c:f>'Tani var'!$L$38:$L$54</c:f>
              <c:numCache>
                <c:formatCode>General</c:formatCode>
                <c:ptCount val="17"/>
                <c:pt idx="0">
                  <c:v>-233284.95</c:v>
                </c:pt>
                <c:pt idx="1">
                  <c:v>-233984.05</c:v>
                </c:pt>
                <c:pt idx="2">
                  <c:v>-234683.15</c:v>
                </c:pt>
                <c:pt idx="3">
                  <c:v>-235382.25</c:v>
                </c:pt>
                <c:pt idx="4">
                  <c:v>-236081.35</c:v>
                </c:pt>
                <c:pt idx="5">
                  <c:v>-236780.45</c:v>
                </c:pt>
                <c:pt idx="6">
                  <c:v>-237479.55</c:v>
                </c:pt>
                <c:pt idx="7">
                  <c:v>-238178.65</c:v>
                </c:pt>
                <c:pt idx="8">
                  <c:v>-238877.75</c:v>
                </c:pt>
                <c:pt idx="9">
                  <c:v>-239576.85</c:v>
                </c:pt>
                <c:pt idx="10">
                  <c:v>-240275.95</c:v>
                </c:pt>
                <c:pt idx="11">
                  <c:v>-240975.05</c:v>
                </c:pt>
                <c:pt idx="12">
                  <c:v>-241674.15</c:v>
                </c:pt>
                <c:pt idx="13">
                  <c:v>-242373.25</c:v>
                </c:pt>
                <c:pt idx="14">
                  <c:v>-243072.35</c:v>
                </c:pt>
                <c:pt idx="15">
                  <c:v>-243771.45</c:v>
                </c:pt>
                <c:pt idx="16">
                  <c:v>-244470.55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37-4B19-AA2F-30059B6D4FB5}"/>
            </c:ext>
          </c:extLst>
        </c:ser>
        <c:ser>
          <c:idx val="2"/>
          <c:order val="2"/>
          <c:tx>
            <c:strRef>
              <c:f>'Tani var'!$M$35</c:f>
              <c:strCache>
                <c:ptCount val="1"/>
                <c:pt idx="0">
                  <c:v>pára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'Tani var'!$I$48:$I$52</c:f>
              <c:numCache>
                <c:formatCode>General</c:formatCode>
                <c:ptCount val="5"/>
                <c:pt idx="0">
                  <c:v>70</c:v>
                </c:pt>
                <c:pt idx="1">
                  <c:v>80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</c:numCache>
            </c:numRef>
          </c:xVal>
          <c:yVal>
            <c:numRef>
              <c:f>'Tani var'!$M$48:$M$52</c:f>
              <c:numCache>
                <c:formatCode>General</c:formatCode>
                <c:ptCount val="5"/>
                <c:pt idx="0">
                  <c:v>-237067.35</c:v>
                </c:pt>
                <c:pt idx="1">
                  <c:v>-238955.65</c:v>
                </c:pt>
                <c:pt idx="2">
                  <c:v>-240843.95</c:v>
                </c:pt>
                <c:pt idx="3">
                  <c:v>-242732.25</c:v>
                </c:pt>
                <c:pt idx="4">
                  <c:v>-244620.55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37-4B19-AA2F-30059B6D4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27152"/>
        <c:axId val="499624528"/>
      </c:scatterChart>
      <c:valAx>
        <c:axId val="49962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9624528"/>
        <c:crossesAt val="-246000"/>
        <c:crossBetween val="midCat"/>
      </c:valAx>
      <c:valAx>
        <c:axId val="49962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 (J mol</a:t>
                </a:r>
                <a:r>
                  <a:rPr lang="en-US" baseline="30000"/>
                  <a:t>–1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9627152"/>
        <c:crossesAt val="-5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'Tani var'!$K$60</c:f>
              <c:strCache>
                <c:ptCount val="1"/>
                <c:pt idx="0">
                  <c:v>led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'Tani var'!$I$63:$I$76</c:f>
              <c:numCache>
                <c:formatCode>General</c:formatCode>
                <c:ptCount val="14"/>
                <c:pt idx="0">
                  <c:v>-60</c:v>
                </c:pt>
                <c:pt idx="1">
                  <c:v>-50</c:v>
                </c:pt>
                <c:pt idx="2">
                  <c:v>-40</c:v>
                </c:pt>
                <c:pt idx="3">
                  <c:v>-30</c:v>
                </c:pt>
                <c:pt idx="4">
                  <c:v>-20</c:v>
                </c:pt>
                <c:pt idx="5">
                  <c:v>-10</c:v>
                </c:pt>
                <c:pt idx="6">
                  <c:v>0.08</c:v>
                </c:pt>
                <c:pt idx="7">
                  <c:v>10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</c:numCache>
            </c:numRef>
          </c:xVal>
          <c:yVal>
            <c:numRef>
              <c:f>'Tani var'!$K$63:$K$76</c:f>
              <c:numCache>
                <c:formatCode>General</c:formatCode>
                <c:ptCount val="14"/>
                <c:pt idx="0">
                  <c:v>-302594.24370289256</c:v>
                </c:pt>
                <c:pt idx="1">
                  <c:v>-302956.4369283921</c:v>
                </c:pt>
                <c:pt idx="2">
                  <c:v>-303335.61545165512</c:v>
                </c:pt>
                <c:pt idx="3">
                  <c:v>-303731.05030165421</c:v>
                </c:pt>
                <c:pt idx="4">
                  <c:v>-304142.0725209933</c:v>
                </c:pt>
                <c:pt idx="5">
                  <c:v>-304568.06604598823</c:v>
                </c:pt>
                <c:pt idx="6">
                  <c:v>-305012.04145504721</c:v>
                </c:pt>
                <c:pt idx="7">
                  <c:v>-305462.73189432878</c:v>
                </c:pt>
                <c:pt idx="8">
                  <c:v>-305930.38650126674</c:v>
                </c:pt>
                <c:pt idx="9">
                  <c:v>-306169.08899999998</c:v>
                </c:pt>
                <c:pt idx="10">
                  <c:v>-306410.96873973636</c:v>
                </c:pt>
                <c:pt idx="11">
                  <c:v>-306904.05200891633</c:v>
                </c:pt>
                <c:pt idx="12">
                  <c:v>-307409.23696813965</c:v>
                </c:pt>
                <c:pt idx="13">
                  <c:v>-307926.14900446852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16-424A-AD65-C857D863AB3A}"/>
            </c:ext>
          </c:extLst>
        </c:ser>
        <c:ser>
          <c:idx val="1"/>
          <c:order val="1"/>
          <c:tx>
            <c:strRef>
              <c:f>'Tani var'!$L$60</c:f>
              <c:strCache>
                <c:ptCount val="1"/>
                <c:pt idx="0">
                  <c:v>voda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'Tani var'!$I$63:$I$76</c:f>
              <c:numCache>
                <c:formatCode>General</c:formatCode>
                <c:ptCount val="14"/>
                <c:pt idx="0">
                  <c:v>-60</c:v>
                </c:pt>
                <c:pt idx="1">
                  <c:v>-50</c:v>
                </c:pt>
                <c:pt idx="2">
                  <c:v>-40</c:v>
                </c:pt>
                <c:pt idx="3">
                  <c:v>-30</c:v>
                </c:pt>
                <c:pt idx="4">
                  <c:v>-20</c:v>
                </c:pt>
                <c:pt idx="5">
                  <c:v>-10</c:v>
                </c:pt>
                <c:pt idx="6">
                  <c:v>0.08</c:v>
                </c:pt>
                <c:pt idx="7">
                  <c:v>10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</c:numCache>
            </c:numRef>
          </c:xVal>
          <c:yVal>
            <c:numRef>
              <c:f>'Tani var'!$L$63:$L$76</c:f>
              <c:numCache>
                <c:formatCode>General</c:formatCode>
                <c:ptCount val="14"/>
                <c:pt idx="0">
                  <c:v>-301743.880530364</c:v>
                </c:pt>
                <c:pt idx="1">
                  <c:v>-302208.01073953026</c:v>
                </c:pt>
                <c:pt idx="2">
                  <c:v>-302705.84705951303</c:v>
                </c:pt>
                <c:pt idx="3">
                  <c:v>-303235.94289935025</c:v>
                </c:pt>
                <c:pt idx="4">
                  <c:v>-303796.9707608468</c:v>
                </c:pt>
                <c:pt idx="5">
                  <c:v>-304387.70810960291</c:v>
                </c:pt>
                <c:pt idx="6">
                  <c:v>-305012.0922924254</c:v>
                </c:pt>
                <c:pt idx="7">
                  <c:v>-305653.87583556568</c:v>
                </c:pt>
                <c:pt idx="8">
                  <c:v>-306327.28662721679</c:v>
                </c:pt>
                <c:pt idx="9">
                  <c:v>-306673.66649999999</c:v>
                </c:pt>
                <c:pt idx="10">
                  <c:v>-307026.35138072789</c:v>
                </c:pt>
                <c:pt idx="11">
                  <c:v>-307750.223537224</c:v>
                </c:pt>
                <c:pt idx="12">
                  <c:v>-308498.1106336611</c:v>
                </c:pt>
                <c:pt idx="13">
                  <c:v>-309269.26927740802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16-424A-AD65-C857D863A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219896"/>
        <c:axId val="617219568"/>
      </c:scatterChart>
      <c:valAx>
        <c:axId val="617219896"/>
        <c:scaling>
          <c:orientation val="minMax"/>
          <c:max val="60"/>
          <c:min val="-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7219568"/>
        <c:crossesAt val="-310000"/>
        <c:crossBetween val="midCat"/>
      </c:valAx>
      <c:valAx>
        <c:axId val="6172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 (J mol</a:t>
                </a:r>
                <a:r>
                  <a:rPr lang="en-US" baseline="30000"/>
                  <a:t>–1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7219896"/>
        <c:crossesAt val="-6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176212</xdr:colOff>
      <xdr:row>34</xdr:row>
      <xdr:rowOff>66675</xdr:rowOff>
    </xdr:from>
    <xdr:to>
      <xdr:col>18</xdr:col>
      <xdr:colOff>528187</xdr:colOff>
      <xdr:row>55</xdr:row>
      <xdr:rowOff>132900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DD1B3D9-56B7-445B-9862-B6F8F96B8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214312</xdr:colOff>
      <xdr:row>57</xdr:row>
      <xdr:rowOff>47625</xdr:rowOff>
    </xdr:from>
    <xdr:to>
      <xdr:col>19</xdr:col>
      <xdr:colOff>32887</xdr:colOff>
      <xdr:row>78</xdr:row>
      <xdr:rowOff>56700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D079F94-F8E4-4C9A-B1AE-19F22B6AF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0.27384</cdr:x>
      <cdr:y>0.17727</cdr:y>
    </cdr:from>
    <cdr:to>
      <cdr:x>0.38928</cdr:x>
      <cdr:y>0.2638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6A299167-D601-4C2A-9C4A-FDA3256F543B}"/>
            </a:ext>
          </a:extLst>
        </cdr:cNvPr>
        <cdr:cNvSpPr txBox="1"/>
      </cdr:nvSpPr>
      <cdr:spPr>
        <a:xfrm xmlns:a="http://schemas.openxmlformats.org/drawingml/2006/main">
          <a:off x="985838" y="638175"/>
          <a:ext cx="415563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cs-CZ" sz="1400" b="1"/>
            <a:t>led</a:t>
          </a:r>
          <a:endParaRPr lang="en-US" sz="1400" b="1"/>
        </a:p>
      </cdr:txBody>
    </cdr:sp>
  </cdr:relSizeAnchor>
  <cdr:relSizeAnchor xmlns:cdr="http://schemas.openxmlformats.org/drawingml/2006/chartDrawing">
    <cdr:from>
      <cdr:x>0.46434</cdr:x>
      <cdr:y>0.381</cdr:y>
    </cdr:from>
    <cdr:to>
      <cdr:x>0.61743</cdr:x>
      <cdr:y>0.46753</cdr:y>
    </cdr:to>
    <cdr:sp macro="" textlink="">
      <cdr:nvSpPr>
        <cdr:cNvPr id="3" name="TextovéPole 2">
          <a:extLst xmlns:a="http://schemas.openxmlformats.org/drawingml/2006/main">
            <a:ext uri="{FF2B5EF4-FFF2-40B4-BE49-F238E27FC236}">
              <a16:creationId xmlns:a16="http://schemas.microsoft.com/office/drawing/2014/main" id="{E1DE76BB-0DE8-4DF7-BF18-C550D7507D82}"/>
            </a:ext>
          </a:extLst>
        </cdr:cNvPr>
        <cdr:cNvSpPr txBox="1"/>
      </cdr:nvSpPr>
      <cdr:spPr>
        <a:xfrm xmlns:a="http://schemas.openxmlformats.org/drawingml/2006/main">
          <a:off x="1671638" y="1371600"/>
          <a:ext cx="551113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cs-CZ" sz="1400" b="1"/>
            <a:t>voda</a:t>
          </a:r>
          <a:endParaRPr lang="en-US" sz="1400" b="1"/>
        </a:p>
      </cdr:txBody>
    </cdr:sp>
  </cdr:relSizeAnchor>
  <cdr:relSizeAnchor xmlns:cdr="http://schemas.openxmlformats.org/drawingml/2006/chartDrawing">
    <cdr:from>
      <cdr:x>0.62839</cdr:x>
      <cdr:y>0.6006</cdr:y>
    </cdr:from>
    <cdr:to>
      <cdr:x>0.7734</cdr:x>
      <cdr:y>0.68713</cdr:y>
    </cdr:to>
    <cdr:sp macro="" textlink="">
      <cdr:nvSpPr>
        <cdr:cNvPr id="4" name="TextovéPole 3">
          <a:extLst xmlns:a="http://schemas.openxmlformats.org/drawingml/2006/main">
            <a:ext uri="{FF2B5EF4-FFF2-40B4-BE49-F238E27FC236}">
              <a16:creationId xmlns:a16="http://schemas.microsoft.com/office/drawing/2014/main" id="{4293707B-EB1E-4F34-B9E2-0B593DCD49EA}"/>
            </a:ext>
          </a:extLst>
        </cdr:cNvPr>
        <cdr:cNvSpPr txBox="1"/>
      </cdr:nvSpPr>
      <cdr:spPr>
        <a:xfrm xmlns:a="http://schemas.openxmlformats.org/drawingml/2006/main">
          <a:off x="2262188" y="2162175"/>
          <a:ext cx="52206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cs-CZ" sz="1400" b="1"/>
            <a:t>pára</a:t>
          </a:r>
          <a:endParaRPr lang="en-US" sz="14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0.28399</cdr:x>
      <cdr:y>0.23302</cdr:y>
    </cdr:from>
    <cdr:to>
      <cdr:x>0.39942</cdr:x>
      <cdr:y>0.31381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E84A40BB-3117-4B2C-8DFD-79EC31B5E7AE}"/>
            </a:ext>
          </a:extLst>
        </cdr:cNvPr>
        <cdr:cNvSpPr txBox="1"/>
      </cdr:nvSpPr>
      <cdr:spPr>
        <a:xfrm xmlns:a="http://schemas.openxmlformats.org/drawingml/2006/main">
          <a:off x="1022350" y="869950"/>
          <a:ext cx="415563" cy="301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400" b="1"/>
            <a:t>led</a:t>
          </a:r>
          <a:endParaRPr lang="en-US" sz="1400" b="1"/>
        </a:p>
      </cdr:txBody>
    </cdr:sp>
  </cdr:relSizeAnchor>
  <cdr:relSizeAnchor xmlns:cdr="http://schemas.openxmlformats.org/drawingml/2006/chartDrawing">
    <cdr:from>
      <cdr:x>0.69674</cdr:x>
      <cdr:y>0.58142</cdr:y>
    </cdr:from>
    <cdr:to>
      <cdr:x>0.84982</cdr:x>
      <cdr:y>0.66221</cdr:y>
    </cdr:to>
    <cdr:sp macro="" textlink="">
      <cdr:nvSpPr>
        <cdr:cNvPr id="3" name="TextovéPole 2">
          <a:extLst xmlns:a="http://schemas.openxmlformats.org/drawingml/2006/main">
            <a:ext uri="{FF2B5EF4-FFF2-40B4-BE49-F238E27FC236}">
              <a16:creationId xmlns:a16="http://schemas.microsoft.com/office/drawing/2014/main" id="{1B20E5A8-8E5B-460D-B341-8B4931AC5F21}"/>
            </a:ext>
          </a:extLst>
        </cdr:cNvPr>
        <cdr:cNvSpPr txBox="1"/>
      </cdr:nvSpPr>
      <cdr:spPr>
        <a:xfrm xmlns:a="http://schemas.openxmlformats.org/drawingml/2006/main">
          <a:off x="2508250" y="2170639"/>
          <a:ext cx="551113" cy="301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400" b="1"/>
            <a:t>voda</a:t>
          </a:r>
          <a:endParaRPr lang="en-US" sz="1400" b="1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tabSelected="1" topLeftCell="A34" zoomScaleNormal="100" workbookViewId="0">
      <selection activeCell="W73" sqref="W73"/>
    </sheetView>
  </sheetViews>
  <sheetFormatPr defaultRowHeight="12.75" x14ac:dyDescent="0.2"/>
  <cols>
    <col min="1" max="1" width="11.33203125" style="2" customWidth="1"/>
    <col min="2" max="2" width="9.83203125" style="2" customWidth="1"/>
    <col min="3" max="14" width="9.33203125" style="2"/>
    <col min="15" max="15" width="12.33203125" style="2" bestFit="1" customWidth="1"/>
    <col min="16" max="16" width="16.5" style="2" bestFit="1" customWidth="1"/>
    <col min="17" max="16384" width="9.33203125" style="2"/>
  </cols>
  <sheetData>
    <row r="1" spans="1:14" ht="18.75" x14ac:dyDescent="0.3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4" x14ac:dyDescent="0.2">
      <c r="A3" s="1" t="s">
        <v>52</v>
      </c>
      <c r="B3" s="3" t="s">
        <v>8</v>
      </c>
      <c r="C3" s="3" t="s">
        <v>9</v>
      </c>
      <c r="D3" s="3" t="s">
        <v>7</v>
      </c>
      <c r="E3" s="3" t="s">
        <v>15</v>
      </c>
      <c r="G3" s="3" t="s">
        <v>10</v>
      </c>
      <c r="H3" s="3" t="s">
        <v>2</v>
      </c>
      <c r="I3" s="3" t="s">
        <v>16</v>
      </c>
      <c r="K3" s="3" t="s">
        <v>33</v>
      </c>
      <c r="L3" s="3">
        <v>298.14999999999998</v>
      </c>
      <c r="M3" s="3"/>
      <c r="N3" s="3"/>
    </row>
    <row r="4" spans="1:14" ht="14.25" x14ac:dyDescent="0.25">
      <c r="B4" s="3" t="s">
        <v>4</v>
      </c>
      <c r="C4" s="3" t="s">
        <v>6</v>
      </c>
      <c r="D4" s="3" t="s">
        <v>4</v>
      </c>
      <c r="E4" s="1" t="s">
        <v>51</v>
      </c>
      <c r="G4" s="3" t="s">
        <v>6</v>
      </c>
      <c r="H4" s="3" t="s">
        <v>3</v>
      </c>
      <c r="I4" s="3" t="s">
        <v>11</v>
      </c>
      <c r="J4" s="3"/>
      <c r="K4" s="1" t="s">
        <v>50</v>
      </c>
      <c r="L4" s="3">
        <v>273.14999999999998</v>
      </c>
      <c r="M4" s="3"/>
      <c r="N4" s="3"/>
    </row>
    <row r="5" spans="1:14" x14ac:dyDescent="0.2">
      <c r="A5" s="3" t="s">
        <v>12</v>
      </c>
      <c r="B5" s="2">
        <v>-291.83999999999997</v>
      </c>
      <c r="C5" s="2">
        <v>48.06</v>
      </c>
      <c r="D5" s="2">
        <v>-236.62</v>
      </c>
      <c r="E5" s="4">
        <v>19.649999999999999</v>
      </c>
      <c r="G5" s="2">
        <v>37.89</v>
      </c>
      <c r="H5" s="2">
        <v>18.015000000000001</v>
      </c>
      <c r="I5" s="3">
        <v>0.91700000000000004</v>
      </c>
      <c r="K5" s="3"/>
      <c r="L5" s="3"/>
      <c r="M5" s="3"/>
      <c r="N5" s="3"/>
    </row>
    <row r="6" spans="1:14" x14ac:dyDescent="0.2">
      <c r="A6" s="3" t="s">
        <v>0</v>
      </c>
      <c r="B6" s="2">
        <v>-285.83</v>
      </c>
      <c r="C6" s="2">
        <v>69.91</v>
      </c>
      <c r="D6" s="2">
        <v>-237.13</v>
      </c>
      <c r="E6" s="4">
        <v>18.068999999999999</v>
      </c>
      <c r="G6" s="2">
        <v>75.19</v>
      </c>
      <c r="H6" s="2">
        <v>18.015000000000001</v>
      </c>
      <c r="I6" s="3">
        <v>0.997</v>
      </c>
      <c r="J6" s="3"/>
      <c r="K6" s="3"/>
      <c r="L6" s="3"/>
      <c r="M6" s="3"/>
      <c r="N6" s="3"/>
    </row>
    <row r="7" spans="1:14" x14ac:dyDescent="0.2">
      <c r="A7" s="3" t="s">
        <v>1</v>
      </c>
      <c r="B7" s="2">
        <v>-241.82</v>
      </c>
      <c r="C7" s="2">
        <v>188.83</v>
      </c>
      <c r="D7" s="2">
        <v>-228.57</v>
      </c>
      <c r="E7" s="5">
        <v>24789.200000000001</v>
      </c>
      <c r="G7" s="2">
        <v>33.58</v>
      </c>
      <c r="H7" s="2">
        <v>18.015000000000001</v>
      </c>
      <c r="I7" s="2">
        <v>7.2999999999999996E-4</v>
      </c>
      <c r="J7" s="3"/>
      <c r="K7" s="3"/>
      <c r="L7" s="3"/>
      <c r="M7" s="3"/>
      <c r="N7" s="3"/>
    </row>
    <row r="8" spans="1:14" x14ac:dyDescent="0.2">
      <c r="J8" s="3"/>
      <c r="K8" s="3"/>
      <c r="L8" s="3"/>
      <c r="M8" s="3"/>
      <c r="N8" s="3"/>
    </row>
    <row r="9" spans="1:14" x14ac:dyDescent="0.2">
      <c r="J9" s="3"/>
      <c r="K9" s="3"/>
      <c r="L9" s="3"/>
      <c r="M9" s="3"/>
      <c r="N9" s="3"/>
    </row>
    <row r="10" spans="1:14" x14ac:dyDescent="0.2">
      <c r="J10" s="3"/>
      <c r="K10" s="3"/>
      <c r="L10" s="3"/>
      <c r="M10" s="3"/>
      <c r="N10" s="3"/>
    </row>
    <row r="11" spans="1:14" x14ac:dyDescent="0.2">
      <c r="J11" s="3"/>
      <c r="K11" s="3"/>
      <c r="L11" s="3"/>
      <c r="M11" s="3"/>
      <c r="N11" s="3"/>
    </row>
    <row r="12" spans="1:14" x14ac:dyDescent="0.2">
      <c r="J12" s="3"/>
      <c r="K12" s="3"/>
      <c r="L12" s="3"/>
      <c r="M12" s="3"/>
      <c r="N12" s="3"/>
    </row>
    <row r="13" spans="1:14" x14ac:dyDescent="0.2">
      <c r="J13" s="3"/>
      <c r="K13" s="3"/>
      <c r="L13" s="3"/>
      <c r="M13" s="3"/>
      <c r="N13" s="3"/>
    </row>
    <row r="14" spans="1:14" x14ac:dyDescent="0.2">
      <c r="J14" s="3"/>
      <c r="K14" s="3"/>
      <c r="L14" s="3"/>
      <c r="M14" s="3"/>
      <c r="N14" s="3"/>
    </row>
    <row r="15" spans="1:14" x14ac:dyDescent="0.2">
      <c r="J15" s="3"/>
      <c r="K15" s="3"/>
      <c r="L15" s="3"/>
      <c r="M15" s="3"/>
      <c r="N15" s="3"/>
    </row>
    <row r="16" spans="1:14" x14ac:dyDescent="0.2">
      <c r="J16" s="3"/>
      <c r="K16" s="3"/>
      <c r="L16" s="3"/>
      <c r="M16" s="3"/>
      <c r="N16" s="3"/>
    </row>
    <row r="17" spans="10:14" x14ac:dyDescent="0.2">
      <c r="J17" s="3"/>
      <c r="K17" s="3"/>
      <c r="L17" s="3"/>
      <c r="M17" s="3"/>
      <c r="N17" s="3"/>
    </row>
    <row r="18" spans="10:14" x14ac:dyDescent="0.2">
      <c r="J18" s="3"/>
      <c r="K18" s="3"/>
      <c r="L18" s="3"/>
      <c r="M18" s="3"/>
      <c r="N18" s="3"/>
    </row>
    <row r="19" spans="10:14" x14ac:dyDescent="0.2">
      <c r="J19" s="3"/>
      <c r="K19" s="3"/>
      <c r="L19" s="3"/>
      <c r="M19" s="3"/>
      <c r="N19" s="3"/>
    </row>
    <row r="20" spans="10:14" x14ac:dyDescent="0.2">
      <c r="J20" s="3"/>
      <c r="K20" s="3"/>
      <c r="L20" s="3"/>
      <c r="M20" s="3"/>
      <c r="N20" s="3"/>
    </row>
    <row r="21" spans="10:14" x14ac:dyDescent="0.2">
      <c r="J21" s="3"/>
      <c r="K21" s="3"/>
      <c r="L21" s="3"/>
      <c r="M21" s="3"/>
      <c r="N21" s="3"/>
    </row>
    <row r="22" spans="10:14" x14ac:dyDescent="0.2">
      <c r="J22" s="3"/>
      <c r="K22" s="3"/>
      <c r="L22" s="3"/>
      <c r="M22" s="3"/>
      <c r="N22" s="3"/>
    </row>
    <row r="23" spans="10:14" x14ac:dyDescent="0.2">
      <c r="J23" s="3"/>
      <c r="K23" s="3"/>
      <c r="L23" s="3"/>
      <c r="M23" s="3"/>
      <c r="N23" s="3"/>
    </row>
    <row r="24" spans="10:14" x14ac:dyDescent="0.2">
      <c r="J24" s="3"/>
      <c r="K24" s="3"/>
      <c r="L24" s="3"/>
      <c r="M24" s="3"/>
      <c r="N24" s="3"/>
    </row>
    <row r="25" spans="10:14" x14ac:dyDescent="0.2">
      <c r="J25" s="3"/>
      <c r="K25" s="3"/>
      <c r="L25" s="3"/>
      <c r="M25" s="3"/>
      <c r="N25" s="3"/>
    </row>
    <row r="26" spans="10:14" x14ac:dyDescent="0.2">
      <c r="J26" s="3"/>
      <c r="K26" s="3"/>
      <c r="L26" s="3"/>
      <c r="M26" s="3"/>
      <c r="N26" s="3"/>
    </row>
    <row r="27" spans="10:14" x14ac:dyDescent="0.2">
      <c r="J27" s="3"/>
      <c r="K27" s="3"/>
      <c r="L27" s="3"/>
      <c r="M27" s="3"/>
      <c r="N27" s="3"/>
    </row>
    <row r="28" spans="10:14" x14ac:dyDescent="0.2">
      <c r="J28" s="3"/>
      <c r="K28" s="3"/>
      <c r="L28" s="3"/>
      <c r="M28" s="3"/>
      <c r="N28" s="3"/>
    </row>
    <row r="29" spans="10:14" x14ac:dyDescent="0.2">
      <c r="J29" s="3"/>
      <c r="K29" s="3"/>
      <c r="L29" s="3"/>
      <c r="M29" s="3"/>
      <c r="N29" s="3"/>
    </row>
    <row r="30" spans="10:14" x14ac:dyDescent="0.2">
      <c r="J30" s="3"/>
      <c r="K30" s="3"/>
      <c r="L30" s="3"/>
      <c r="M30" s="3"/>
      <c r="N30" s="3"/>
    </row>
    <row r="31" spans="10:14" x14ac:dyDescent="0.2">
      <c r="J31" s="3"/>
      <c r="K31" s="3"/>
      <c r="L31" s="3"/>
      <c r="M31" s="3"/>
      <c r="N31" s="3"/>
    </row>
    <row r="32" spans="10:14" x14ac:dyDescent="0.2">
      <c r="J32" s="3"/>
      <c r="K32" s="3"/>
      <c r="L32" s="3"/>
      <c r="M32" s="3"/>
      <c r="N32" s="3"/>
    </row>
    <row r="33" spans="1:14" x14ac:dyDescent="0.2">
      <c r="J33" s="3"/>
      <c r="K33" s="3"/>
      <c r="L33" s="3"/>
      <c r="M33" s="3"/>
      <c r="N33" s="3"/>
    </row>
    <row r="34" spans="1:14" x14ac:dyDescent="0.2">
      <c r="A34" s="6" t="s">
        <v>19</v>
      </c>
    </row>
    <row r="35" spans="1:14" x14ac:dyDescent="0.2">
      <c r="A35" s="7" t="s">
        <v>18</v>
      </c>
      <c r="B35" s="8"/>
      <c r="C35" s="8"/>
      <c r="H35" s="2" t="s">
        <v>27</v>
      </c>
      <c r="K35" s="2" t="s">
        <v>12</v>
      </c>
      <c r="L35" s="2" t="s">
        <v>0</v>
      </c>
      <c r="M35" s="2" t="s">
        <v>1</v>
      </c>
    </row>
    <row r="36" spans="1:14" ht="14.25" x14ac:dyDescent="0.25">
      <c r="B36" s="9" t="s">
        <v>20</v>
      </c>
      <c r="I36" s="12" t="s">
        <v>28</v>
      </c>
      <c r="J36" s="3" t="s">
        <v>28</v>
      </c>
      <c r="K36" s="1" t="s">
        <v>39</v>
      </c>
      <c r="L36" s="1" t="s">
        <v>40</v>
      </c>
      <c r="M36" s="1" t="s">
        <v>41</v>
      </c>
    </row>
    <row r="37" spans="1:14" x14ac:dyDescent="0.2">
      <c r="A37" s="2" t="s">
        <v>21</v>
      </c>
      <c r="I37" s="13" t="s">
        <v>14</v>
      </c>
      <c r="J37" s="3" t="s">
        <v>13</v>
      </c>
      <c r="K37" s="3" t="s">
        <v>29</v>
      </c>
      <c r="L37" s="3" t="s">
        <v>29</v>
      </c>
      <c r="M37" s="3" t="s">
        <v>29</v>
      </c>
    </row>
    <row r="38" spans="1:14" ht="14.25" x14ac:dyDescent="0.25">
      <c r="B38" s="2" t="s">
        <v>34</v>
      </c>
      <c r="I38" s="2">
        <v>-30</v>
      </c>
      <c r="J38" s="2">
        <f t="shared" ref="J38:J54" si="0">I38+L$4</f>
        <v>243.14999999999998</v>
      </c>
      <c r="K38" s="2">
        <f t="shared" ref="K38:K54" si="1">D$5*1000-C$5*(J38-L$3)</f>
        <v>-233976.7</v>
      </c>
      <c r="L38" s="2">
        <f t="shared" ref="L38:L54" si="2">D$6*1000-C$6*(J38-L$3)</f>
        <v>-233284.95</v>
      </c>
      <c r="M38" s="2">
        <f t="shared" ref="M38:M54" si="3">D$7*1000-C$7*(J38-L$3)</f>
        <v>-218184.35</v>
      </c>
    </row>
    <row r="39" spans="1:14" ht="14.25" x14ac:dyDescent="0.25">
      <c r="B39" s="9" t="s">
        <v>36</v>
      </c>
      <c r="I39" s="2">
        <v>-20</v>
      </c>
      <c r="J39" s="2">
        <f t="shared" si="0"/>
        <v>253.14999999999998</v>
      </c>
      <c r="K39" s="2">
        <f t="shared" si="1"/>
        <v>-234457.3</v>
      </c>
      <c r="L39" s="2">
        <f t="shared" si="2"/>
        <v>-233984.05</v>
      </c>
      <c r="M39" s="2">
        <f t="shared" si="3"/>
        <v>-220072.65</v>
      </c>
    </row>
    <row r="40" spans="1:14" ht="14.25" x14ac:dyDescent="0.25">
      <c r="B40" s="9" t="s">
        <v>37</v>
      </c>
      <c r="I40" s="2">
        <v>-10</v>
      </c>
      <c r="J40" s="2">
        <f t="shared" si="0"/>
        <v>263.14999999999998</v>
      </c>
      <c r="K40" s="2">
        <f t="shared" si="1"/>
        <v>-234937.9</v>
      </c>
      <c r="L40" s="2">
        <f t="shared" si="2"/>
        <v>-234683.15</v>
      </c>
      <c r="M40" s="2">
        <f t="shared" si="3"/>
        <v>-221960.95</v>
      </c>
    </row>
    <row r="41" spans="1:14" ht="14.25" x14ac:dyDescent="0.25">
      <c r="B41" s="9" t="s">
        <v>38</v>
      </c>
      <c r="I41" s="2">
        <v>0</v>
      </c>
      <c r="J41" s="2">
        <f t="shared" si="0"/>
        <v>273.14999999999998</v>
      </c>
      <c r="K41" s="2">
        <f t="shared" si="1"/>
        <v>-235418.5</v>
      </c>
      <c r="L41" s="2">
        <f t="shared" si="2"/>
        <v>-235382.25</v>
      </c>
      <c r="M41" s="2">
        <f t="shared" si="3"/>
        <v>-223849.25</v>
      </c>
    </row>
    <row r="42" spans="1:14" ht="14.25" x14ac:dyDescent="0.25">
      <c r="B42" s="9" t="s">
        <v>17</v>
      </c>
      <c r="C42" s="3" t="s">
        <v>35</v>
      </c>
      <c r="D42" s="10">
        <f>(B5-B6)*1000/(C5-C6)</f>
        <v>275.05720823798595</v>
      </c>
      <c r="E42" s="2" t="s">
        <v>13</v>
      </c>
      <c r="F42" s="16">
        <f>D42-273.15</f>
        <v>1.9072082379859694</v>
      </c>
      <c r="G42" s="15" t="s">
        <v>14</v>
      </c>
      <c r="I42" s="2">
        <v>10</v>
      </c>
      <c r="J42" s="2">
        <f t="shared" si="0"/>
        <v>283.14999999999998</v>
      </c>
      <c r="K42" s="2">
        <f t="shared" si="1"/>
        <v>-235899.1</v>
      </c>
      <c r="L42" s="2">
        <f t="shared" si="2"/>
        <v>-236081.35</v>
      </c>
      <c r="M42" s="2">
        <f t="shared" si="3"/>
        <v>-225737.55</v>
      </c>
    </row>
    <row r="43" spans="1:14" x14ac:dyDescent="0.2">
      <c r="A43" s="2" t="s">
        <v>26</v>
      </c>
      <c r="F43" s="11"/>
      <c r="G43" s="11"/>
      <c r="I43" s="2">
        <v>20</v>
      </c>
      <c r="J43" s="2">
        <f t="shared" si="0"/>
        <v>293.14999999999998</v>
      </c>
      <c r="K43" s="2">
        <f t="shared" si="1"/>
        <v>-236379.7</v>
      </c>
      <c r="L43" s="2">
        <f t="shared" si="2"/>
        <v>-236780.45</v>
      </c>
      <c r="M43" s="2">
        <f t="shared" si="3"/>
        <v>-227625.85</v>
      </c>
    </row>
    <row r="44" spans="1:14" ht="14.25" x14ac:dyDescent="0.25">
      <c r="B44" s="9" t="s">
        <v>5</v>
      </c>
      <c r="C44" s="3" t="s">
        <v>35</v>
      </c>
      <c r="D44" s="10">
        <f>(B6-B7)*1000/(C6-C7)</f>
        <v>370.08072653884955</v>
      </c>
      <c r="E44" s="2" t="s">
        <v>13</v>
      </c>
      <c r="F44" s="16">
        <f>D44-273.15</f>
        <v>96.930726538849569</v>
      </c>
      <c r="G44" s="15" t="s">
        <v>14</v>
      </c>
      <c r="I44" s="2">
        <v>30</v>
      </c>
      <c r="J44" s="2">
        <f t="shared" si="0"/>
        <v>303.14999999999998</v>
      </c>
      <c r="K44" s="2">
        <f t="shared" si="1"/>
        <v>-236860.3</v>
      </c>
      <c r="L44" s="2">
        <f t="shared" si="2"/>
        <v>-237479.55</v>
      </c>
      <c r="M44" s="2">
        <f t="shared" si="3"/>
        <v>-229514.15</v>
      </c>
    </row>
    <row r="45" spans="1:14" x14ac:dyDescent="0.2">
      <c r="I45" s="2">
        <v>40</v>
      </c>
      <c r="J45" s="2">
        <f t="shared" si="0"/>
        <v>313.14999999999998</v>
      </c>
      <c r="K45" s="2">
        <f t="shared" si="1"/>
        <v>-237340.9</v>
      </c>
      <c r="L45" s="2">
        <f t="shared" si="2"/>
        <v>-238178.65</v>
      </c>
      <c r="M45" s="2">
        <f t="shared" si="3"/>
        <v>-231402.45</v>
      </c>
    </row>
    <row r="46" spans="1:14" x14ac:dyDescent="0.2">
      <c r="I46" s="2">
        <v>50</v>
      </c>
      <c r="J46" s="2">
        <f t="shared" si="0"/>
        <v>323.14999999999998</v>
      </c>
      <c r="K46" s="2">
        <f t="shared" si="1"/>
        <v>-237821.5</v>
      </c>
      <c r="L46" s="2">
        <f t="shared" si="2"/>
        <v>-238877.75</v>
      </c>
      <c r="M46" s="2">
        <f t="shared" si="3"/>
        <v>-233290.75</v>
      </c>
    </row>
    <row r="47" spans="1:14" x14ac:dyDescent="0.2">
      <c r="I47" s="2">
        <v>60</v>
      </c>
      <c r="J47" s="2">
        <f t="shared" si="0"/>
        <v>333.15</v>
      </c>
      <c r="K47" s="2">
        <f t="shared" si="1"/>
        <v>-238302.1</v>
      </c>
      <c r="L47" s="2">
        <f t="shared" si="2"/>
        <v>-239576.85</v>
      </c>
      <c r="M47" s="2">
        <f t="shared" si="3"/>
        <v>-235179.05</v>
      </c>
    </row>
    <row r="48" spans="1:14" x14ac:dyDescent="0.2">
      <c r="I48" s="2">
        <v>70</v>
      </c>
      <c r="J48" s="2">
        <f t="shared" si="0"/>
        <v>343.15</v>
      </c>
      <c r="K48" s="2">
        <f t="shared" si="1"/>
        <v>-238782.7</v>
      </c>
      <c r="L48" s="2">
        <f t="shared" si="2"/>
        <v>-240275.95</v>
      </c>
      <c r="M48" s="2">
        <f t="shared" si="3"/>
        <v>-237067.35</v>
      </c>
    </row>
    <row r="49" spans="1:16" x14ac:dyDescent="0.2">
      <c r="I49" s="2">
        <v>80</v>
      </c>
      <c r="J49" s="2">
        <f t="shared" si="0"/>
        <v>353.15</v>
      </c>
      <c r="K49" s="2">
        <f t="shared" si="1"/>
        <v>-239263.3</v>
      </c>
      <c r="L49" s="2">
        <f t="shared" si="2"/>
        <v>-240975.05</v>
      </c>
      <c r="M49" s="2">
        <f t="shared" si="3"/>
        <v>-238955.65</v>
      </c>
    </row>
    <row r="50" spans="1:16" x14ac:dyDescent="0.2">
      <c r="I50" s="2">
        <v>90</v>
      </c>
      <c r="J50" s="2">
        <f t="shared" si="0"/>
        <v>363.15</v>
      </c>
      <c r="K50" s="2">
        <f t="shared" si="1"/>
        <v>-239743.9</v>
      </c>
      <c r="L50" s="2">
        <f t="shared" si="2"/>
        <v>-241674.15</v>
      </c>
      <c r="M50" s="2">
        <f t="shared" si="3"/>
        <v>-240843.95</v>
      </c>
    </row>
    <row r="51" spans="1:16" x14ac:dyDescent="0.2">
      <c r="I51" s="2">
        <v>100</v>
      </c>
      <c r="J51" s="2">
        <f t="shared" si="0"/>
        <v>373.15</v>
      </c>
      <c r="K51" s="2">
        <f t="shared" si="1"/>
        <v>-240224.5</v>
      </c>
      <c r="L51" s="2">
        <f t="shared" si="2"/>
        <v>-242373.25</v>
      </c>
      <c r="M51" s="2">
        <f t="shared" si="3"/>
        <v>-242732.25</v>
      </c>
    </row>
    <row r="52" spans="1:16" x14ac:dyDescent="0.2">
      <c r="I52" s="2">
        <v>110</v>
      </c>
      <c r="J52" s="2">
        <f t="shared" si="0"/>
        <v>383.15</v>
      </c>
      <c r="K52" s="2">
        <f t="shared" si="1"/>
        <v>-240705.1</v>
      </c>
      <c r="L52" s="2">
        <f t="shared" si="2"/>
        <v>-243072.35</v>
      </c>
      <c r="M52" s="2">
        <f t="shared" si="3"/>
        <v>-244620.55</v>
      </c>
    </row>
    <row r="53" spans="1:16" x14ac:dyDescent="0.2">
      <c r="I53" s="2">
        <v>120</v>
      </c>
      <c r="J53" s="2">
        <f t="shared" si="0"/>
        <v>393.15</v>
      </c>
      <c r="K53" s="2">
        <f t="shared" si="1"/>
        <v>-241185.7</v>
      </c>
      <c r="L53" s="2">
        <f t="shared" si="2"/>
        <v>-243771.45</v>
      </c>
      <c r="M53" s="2">
        <f t="shared" si="3"/>
        <v>-246508.85</v>
      </c>
    </row>
    <row r="54" spans="1:16" x14ac:dyDescent="0.2">
      <c r="I54" s="2">
        <v>130</v>
      </c>
      <c r="J54" s="2">
        <f t="shared" si="0"/>
        <v>403.15</v>
      </c>
      <c r="K54" s="2">
        <f t="shared" si="1"/>
        <v>-241666.3</v>
      </c>
      <c r="L54" s="2">
        <f t="shared" si="2"/>
        <v>-244470.55</v>
      </c>
      <c r="M54" s="2">
        <f t="shared" si="3"/>
        <v>-248397.15</v>
      </c>
    </row>
    <row r="57" spans="1:16" x14ac:dyDescent="0.2">
      <c r="A57" s="7" t="s">
        <v>22</v>
      </c>
      <c r="B57" s="8"/>
      <c r="C57" s="8"/>
    </row>
    <row r="58" spans="1:16" ht="14.25" x14ac:dyDescent="0.25">
      <c r="A58" s="2" t="s">
        <v>42</v>
      </c>
      <c r="E58" s="2" t="s">
        <v>24</v>
      </c>
      <c r="F58" s="2">
        <v>298.14999999999998</v>
      </c>
      <c r="G58" s="2" t="s">
        <v>13</v>
      </c>
    </row>
    <row r="59" spans="1:16" ht="14.25" x14ac:dyDescent="0.25">
      <c r="A59" s="2" t="s">
        <v>43</v>
      </c>
    </row>
    <row r="60" spans="1:16" x14ac:dyDescent="0.2">
      <c r="I60" s="2" t="s">
        <v>30</v>
      </c>
      <c r="K60" s="19" t="s">
        <v>12</v>
      </c>
      <c r="L60" s="19" t="s">
        <v>0</v>
      </c>
      <c r="O60" s="19"/>
      <c r="P60" s="19"/>
    </row>
    <row r="61" spans="1:16" ht="14.25" x14ac:dyDescent="0.25">
      <c r="B61" s="2" t="s">
        <v>34</v>
      </c>
      <c r="I61" s="2" t="s">
        <v>28</v>
      </c>
      <c r="J61" s="2" t="s">
        <v>28</v>
      </c>
      <c r="K61" s="2" t="s">
        <v>31</v>
      </c>
      <c r="L61" s="2" t="s">
        <v>32</v>
      </c>
    </row>
    <row r="62" spans="1:16" ht="14.25" x14ac:dyDescent="0.25">
      <c r="A62" s="2" t="s">
        <v>23</v>
      </c>
      <c r="B62" s="9" t="s">
        <v>44</v>
      </c>
      <c r="C62" s="2">
        <v>273.2272659488703</v>
      </c>
      <c r="D62" s="2" t="s">
        <v>13</v>
      </c>
      <c r="E62" s="14">
        <f>C62-273.15</f>
        <v>7.7265948870319789E-2</v>
      </c>
      <c r="F62" s="15" t="s">
        <v>14</v>
      </c>
      <c r="I62" s="2" t="s">
        <v>14</v>
      </c>
      <c r="J62" s="2" t="s">
        <v>13</v>
      </c>
      <c r="K62" s="2" t="s">
        <v>29</v>
      </c>
      <c r="L62" s="2" t="s">
        <v>29</v>
      </c>
    </row>
    <row r="63" spans="1:16" ht="14.25" x14ac:dyDescent="0.25">
      <c r="B63" s="2" t="s">
        <v>45</v>
      </c>
      <c r="C63" s="2">
        <f>B5*1000+G5*(C62-F58)-C62*(C5+G5*LN(C62/F58))</f>
        <v>-305011.91909897089</v>
      </c>
      <c r="I63" s="2">
        <v>-60</v>
      </c>
      <c r="J63" s="2">
        <f t="shared" ref="J63:J72" si="4">I63+L$4</f>
        <v>213.14999999999998</v>
      </c>
      <c r="K63" s="2">
        <f t="shared" ref="K63:K72" si="5">B$5*1000+G$5*(J63-F$58)-J63*(C$5+G$5*LN(J63/F$58))</f>
        <v>-302594.24370289256</v>
      </c>
      <c r="L63" s="2">
        <f t="shared" ref="L63:L72" si="6">B$6*1000+G$6*(J63-F$58)-J63*(C$6+G$6*LN(J63/F$58))</f>
        <v>-301743.880530364</v>
      </c>
      <c r="M63" s="5">
        <f>L63-K63</f>
        <v>850.36317252856679</v>
      </c>
      <c r="O63" s="5"/>
      <c r="P63" s="5"/>
    </row>
    <row r="64" spans="1:16" ht="14.25" x14ac:dyDescent="0.25">
      <c r="B64" s="2" t="s">
        <v>46</v>
      </c>
      <c r="C64" s="2">
        <f>B6*1000+G6*(C62-F58)-C62*(C6+G6*LN(C62/F58))</f>
        <v>-305011.91909894982</v>
      </c>
      <c r="I64" s="2">
        <v>-50</v>
      </c>
      <c r="J64" s="2">
        <f t="shared" si="4"/>
        <v>223.14999999999998</v>
      </c>
      <c r="K64" s="2">
        <f t="shared" si="5"/>
        <v>-302956.4369283921</v>
      </c>
      <c r="L64" s="2">
        <f t="shared" si="6"/>
        <v>-302208.01073953026</v>
      </c>
      <c r="M64" s="5">
        <f>L64-K64</f>
        <v>748.42618886183482</v>
      </c>
      <c r="O64" s="5"/>
      <c r="P64" s="5"/>
    </row>
    <row r="65" spans="1:16" x14ac:dyDescent="0.2">
      <c r="B65" s="9" t="s">
        <v>25</v>
      </c>
      <c r="C65" s="2">
        <f>C63-C64</f>
        <v>-2.1071173250675201E-8</v>
      </c>
      <c r="I65" s="2">
        <v>-40</v>
      </c>
      <c r="J65" s="2">
        <f t="shared" si="4"/>
        <v>233.14999999999998</v>
      </c>
      <c r="K65" s="2">
        <f t="shared" si="5"/>
        <v>-303335.61545165512</v>
      </c>
      <c r="L65" s="2">
        <f t="shared" si="6"/>
        <v>-302705.84705951303</v>
      </c>
      <c r="M65" s="5">
        <f>L65-K65</f>
        <v>629.76839214208303</v>
      </c>
      <c r="O65" s="5"/>
      <c r="P65" s="5"/>
    </row>
    <row r="66" spans="1:16" x14ac:dyDescent="0.2">
      <c r="I66" s="2">
        <v>-30</v>
      </c>
      <c r="J66" s="2">
        <f t="shared" si="4"/>
        <v>243.14999999999998</v>
      </c>
      <c r="K66" s="2">
        <f t="shared" si="5"/>
        <v>-303731.05030165421</v>
      </c>
      <c r="L66" s="2">
        <f t="shared" si="6"/>
        <v>-303235.94289935025</v>
      </c>
      <c r="M66" s="5">
        <f t="shared" ref="M66:M72" si="7">L66-K66</f>
        <v>495.10740230395459</v>
      </c>
      <c r="O66" s="5"/>
      <c r="P66" s="5"/>
    </row>
    <row r="67" spans="1:16" ht="14.25" x14ac:dyDescent="0.25">
      <c r="B67" s="2" t="s">
        <v>47</v>
      </c>
      <c r="I67" s="2">
        <v>-20</v>
      </c>
      <c r="J67" s="2">
        <f t="shared" si="4"/>
        <v>253.14999999999998</v>
      </c>
      <c r="K67" s="2">
        <f t="shared" si="5"/>
        <v>-304142.0725209933</v>
      </c>
      <c r="L67" s="2">
        <f t="shared" si="6"/>
        <v>-303796.9707608468</v>
      </c>
      <c r="M67" s="5">
        <f t="shared" si="7"/>
        <v>345.10176014649915</v>
      </c>
      <c r="O67" s="5"/>
      <c r="P67" s="5"/>
    </row>
    <row r="68" spans="1:16" ht="14.25" x14ac:dyDescent="0.25">
      <c r="A68" s="2" t="s">
        <v>23</v>
      </c>
      <c r="B68" s="9" t="s">
        <v>44</v>
      </c>
      <c r="C68" s="2">
        <v>373.13364268063629</v>
      </c>
      <c r="D68" s="2" t="s">
        <v>13</v>
      </c>
      <c r="E68" s="14">
        <f>C68-273.15</f>
        <v>99.983642680636308</v>
      </c>
      <c r="F68" s="15" t="s">
        <v>14</v>
      </c>
      <c r="I68" s="2">
        <v>-10</v>
      </c>
      <c r="J68" s="2">
        <f t="shared" si="4"/>
        <v>263.14999999999998</v>
      </c>
      <c r="K68" s="2">
        <f t="shared" si="5"/>
        <v>-304568.06604598823</v>
      </c>
      <c r="L68" s="2">
        <f t="shared" si="6"/>
        <v>-304387.70810960291</v>
      </c>
      <c r="M68" s="5">
        <f t="shared" si="7"/>
        <v>180.3579363853205</v>
      </c>
      <c r="O68" s="5"/>
      <c r="P68" s="5"/>
    </row>
    <row r="69" spans="1:16" ht="14.25" x14ac:dyDescent="0.25">
      <c r="B69" s="2" t="s">
        <v>46</v>
      </c>
      <c r="C69" s="2">
        <f>B6*1000+G6*(C68-F58)-C68*(C6+G6*LN(C68/F58))</f>
        <v>-312571.81571562681</v>
      </c>
      <c r="I69" s="2">
        <v>0.08</v>
      </c>
      <c r="J69" s="2">
        <f t="shared" si="4"/>
        <v>273.22999999999996</v>
      </c>
      <c r="K69" s="2">
        <f>B$5*1000+G$5*(J69-F$58)-J69*(C$5+G$5*LN(J69/F$58))</f>
        <v>-305012.04145504721</v>
      </c>
      <c r="L69" s="2">
        <f t="shared" si="6"/>
        <v>-305012.0922924254</v>
      </c>
      <c r="M69" s="5">
        <f t="shared" si="7"/>
        <v>-5.0837378192227334E-2</v>
      </c>
      <c r="O69" s="5"/>
      <c r="P69" s="5"/>
    </row>
    <row r="70" spans="1:16" ht="14.25" x14ac:dyDescent="0.25">
      <c r="B70" s="2" t="s">
        <v>48</v>
      </c>
      <c r="C70" s="2">
        <f>B7*1000+G7*(C68-F58)-C68*(C7+G7*LN(C68/F58))</f>
        <v>-312571.81571600476</v>
      </c>
      <c r="I70" s="2">
        <v>10</v>
      </c>
      <c r="J70" s="2">
        <f t="shared" si="4"/>
        <v>283.14999999999998</v>
      </c>
      <c r="K70" s="2">
        <f t="shared" si="5"/>
        <v>-305462.73189432878</v>
      </c>
      <c r="L70" s="2">
        <f t="shared" si="6"/>
        <v>-305653.87583556568</v>
      </c>
      <c r="M70" s="5">
        <f t="shared" si="7"/>
        <v>-191.14394123689272</v>
      </c>
      <c r="O70" s="5"/>
      <c r="P70" s="5"/>
    </row>
    <row r="71" spans="1:16" x14ac:dyDescent="0.2">
      <c r="B71" s="9" t="s">
        <v>25</v>
      </c>
      <c r="C71" s="2">
        <f>C69-C70</f>
        <v>3.7794234231114388E-7</v>
      </c>
      <c r="I71" s="2">
        <v>20</v>
      </c>
      <c r="J71" s="2">
        <f t="shared" si="4"/>
        <v>293.14999999999998</v>
      </c>
      <c r="K71" s="2">
        <f t="shared" si="5"/>
        <v>-305930.38650126674</v>
      </c>
      <c r="L71" s="2">
        <f t="shared" si="6"/>
        <v>-306327.28662721679</v>
      </c>
      <c r="M71" s="5">
        <f t="shared" si="7"/>
        <v>-396.90012595005101</v>
      </c>
      <c r="O71" s="5"/>
      <c r="P71" s="5"/>
    </row>
    <row r="72" spans="1:16" x14ac:dyDescent="0.2">
      <c r="I72" s="2">
        <v>25</v>
      </c>
      <c r="J72" s="2">
        <f t="shared" si="4"/>
        <v>298.14999999999998</v>
      </c>
      <c r="K72" s="2">
        <f t="shared" si="5"/>
        <v>-306169.08899999998</v>
      </c>
      <c r="L72" s="2">
        <f t="shared" si="6"/>
        <v>-306673.66649999999</v>
      </c>
      <c r="M72" s="5">
        <f t="shared" si="7"/>
        <v>-504.57750000001397</v>
      </c>
      <c r="O72" s="5"/>
      <c r="P72" s="5"/>
    </row>
    <row r="73" spans="1:16" x14ac:dyDescent="0.2">
      <c r="I73" s="2">
        <v>30</v>
      </c>
      <c r="J73" s="2">
        <f>I73+L$4</f>
        <v>303.14999999999998</v>
      </c>
      <c r="K73" s="2">
        <f>B$5*1000+G$5*(J73-F$58)-J73*(C$5+G$5*LN(J73/F$58))</f>
        <v>-306410.96873973636</v>
      </c>
      <c r="L73" s="2">
        <f>B$6*1000+G$6*(J73-F$58)-J73*(C$6+G$6*LN(J73/F$58))</f>
        <v>-307026.35138072789</v>
      </c>
      <c r="M73" s="5">
        <f>L73-K73</f>
        <v>-615.38264099153457</v>
      </c>
      <c r="O73" s="5"/>
      <c r="P73" s="5"/>
    </row>
    <row r="74" spans="1:16" x14ac:dyDescent="0.2">
      <c r="I74" s="2">
        <v>40</v>
      </c>
      <c r="J74" s="2">
        <f>I74+L$4</f>
        <v>313.14999999999998</v>
      </c>
      <c r="K74" s="2">
        <f>B$5*1000+G$5*(J74-F$58)-J74*(C$5+G$5*LN(J74/F$58))</f>
        <v>-306904.05200891633</v>
      </c>
      <c r="L74" s="2">
        <f>B$6*1000+G$6*(J74-F$58)-J74*(C$6+G$6*LN(J74/F$58))</f>
        <v>-307750.223537224</v>
      </c>
      <c r="M74" s="5">
        <f>L74-K74</f>
        <v>-846.17152830766281</v>
      </c>
      <c r="O74" s="5"/>
      <c r="P74" s="5"/>
    </row>
    <row r="75" spans="1:16" x14ac:dyDescent="0.2">
      <c r="I75" s="2">
        <v>50</v>
      </c>
      <c r="J75" s="2">
        <f>I75+L$4</f>
        <v>323.14999999999998</v>
      </c>
      <c r="K75" s="2">
        <f>B$5*1000+G$5*(J75-F$58)-J75*(C$5+G$5*LN(J75/F$58))</f>
        <v>-307409.23696813965</v>
      </c>
      <c r="L75" s="2">
        <f>B$6*1000+G$6*(J75-F$58)-J75*(C$6+G$6*LN(J75/F$58))</f>
        <v>-308498.1106336611</v>
      </c>
      <c r="M75" s="5">
        <f>L75-K75</f>
        <v>-1088.8736655214452</v>
      </c>
      <c r="O75" s="5"/>
      <c r="P75" s="5"/>
    </row>
    <row r="76" spans="1:16" x14ac:dyDescent="0.2">
      <c r="I76" s="2">
        <v>60</v>
      </c>
      <c r="J76" s="2">
        <f>I76+L$4</f>
        <v>333.15</v>
      </c>
      <c r="K76" s="2">
        <f>B$5*1000+G$5*(J76-F$58)-J76*(C$5+G$5*LN(J76/F$58))</f>
        <v>-307926.14900446852</v>
      </c>
      <c r="L76" s="2">
        <f>B$6*1000+G$6*(J76-F$58)-J76*(C$6+G$6*LN(J76/F$58))</f>
        <v>-309269.26927740802</v>
      </c>
      <c r="M76" s="5">
        <f>L76-K76</f>
        <v>-1343.1202729395009</v>
      </c>
      <c r="O76" s="5"/>
      <c r="P76" s="5"/>
    </row>
  </sheetData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Tani var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</dc:creator>
  <cp:lastModifiedBy>Josef</cp:lastModifiedBy>
  <cp:lastPrinted>1996-07-17T10:21:13Z</cp:lastPrinted>
  <dcterms:created xsi:type="dcterms:W3CDTF">2017-10-11T06:16:22Z</dcterms:created>
  <dcterms:modified xsi:type="dcterms:W3CDTF">2023-02-28T06:21:24Z</dcterms:modified>
</cp:coreProperties>
</file>