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hik\Documents\Lochman\PPB\2016\Vysledky\"/>
    </mc:Choice>
  </mc:AlternateContent>
  <bookViews>
    <workbookView xWindow="0" yWindow="0" windowWidth="24000" windowHeight="9645" activeTab="1"/>
  </bookViews>
  <sheets>
    <sheet name="Data_REL" sheetId="1" r:id="rId1"/>
    <sheet name="Data_ABS" sheetId="3" r:id="rId2"/>
    <sheet name="Kalibracni krivky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D24" i="2"/>
  <c r="E21" i="2"/>
  <c r="D21" i="2"/>
  <c r="E18" i="2"/>
  <c r="D18" i="2"/>
  <c r="E15" i="2"/>
  <c r="D15" i="2"/>
  <c r="E11" i="2"/>
  <c r="D11" i="2"/>
  <c r="E8" i="2"/>
  <c r="D8" i="2"/>
  <c r="E5" i="2"/>
  <c r="D5" i="2"/>
  <c r="E2" i="2"/>
  <c r="D2" i="2"/>
  <c r="J64" i="3"/>
  <c r="J79" i="3"/>
  <c r="H79" i="1"/>
  <c r="K79" i="1" s="1"/>
  <c r="K91" i="1"/>
  <c r="J91" i="1"/>
  <c r="K88" i="1"/>
  <c r="J88" i="1"/>
  <c r="K85" i="1"/>
  <c r="J85" i="1"/>
  <c r="K82" i="1"/>
  <c r="J82" i="1"/>
  <c r="J79" i="1"/>
  <c r="J91" i="3"/>
  <c r="J88" i="3"/>
  <c r="J85" i="3"/>
  <c r="J82" i="3"/>
  <c r="G91" i="3"/>
  <c r="G88" i="3"/>
  <c r="G85" i="3"/>
  <c r="G82" i="3"/>
  <c r="G79" i="3"/>
  <c r="G76" i="3"/>
  <c r="G73" i="3"/>
  <c r="G70" i="3"/>
  <c r="G67" i="3"/>
  <c r="G64" i="3"/>
  <c r="J73" i="3"/>
  <c r="J70" i="3"/>
  <c r="I91" i="3"/>
  <c r="I88" i="3"/>
  <c r="I85" i="3"/>
  <c r="I82" i="3"/>
  <c r="I76" i="3"/>
  <c r="I73" i="3"/>
  <c r="I70" i="3"/>
  <c r="I67" i="3"/>
  <c r="J67" i="3" l="1"/>
  <c r="J76" i="3"/>
  <c r="D95" i="3"/>
  <c r="D82" i="3"/>
  <c r="C96" i="3"/>
  <c r="C97" i="3"/>
  <c r="C98" i="3"/>
  <c r="E98" i="3" s="1"/>
  <c r="C99" i="3"/>
  <c r="C100" i="3"/>
  <c r="C101" i="3"/>
  <c r="C102" i="3"/>
  <c r="C103" i="3"/>
  <c r="C104" i="3"/>
  <c r="C105" i="3"/>
  <c r="E104" i="3" s="1"/>
  <c r="C106" i="3"/>
  <c r="D104" i="3" s="1"/>
  <c r="C107" i="3"/>
  <c r="E107" i="3" s="1"/>
  <c r="C108" i="3"/>
  <c r="C109" i="3"/>
  <c r="C110" i="3"/>
  <c r="E110" i="3" s="1"/>
  <c r="C111" i="3"/>
  <c r="C112" i="3"/>
  <c r="C113" i="3"/>
  <c r="E113" i="3" s="1"/>
  <c r="C114" i="3"/>
  <c r="C115" i="3"/>
  <c r="C116" i="3"/>
  <c r="C117" i="3"/>
  <c r="E116" i="3" s="1"/>
  <c r="C118" i="3"/>
  <c r="D116" i="3" s="1"/>
  <c r="C119" i="3"/>
  <c r="E119" i="3" s="1"/>
  <c r="C120" i="3"/>
  <c r="C121" i="3"/>
  <c r="C122" i="3"/>
  <c r="C123" i="3"/>
  <c r="C124" i="3"/>
  <c r="C95" i="3"/>
  <c r="E95" i="3" s="1"/>
  <c r="C65" i="3"/>
  <c r="E64" i="3" s="1"/>
  <c r="C66" i="3"/>
  <c r="C67" i="3"/>
  <c r="E67" i="3" s="1"/>
  <c r="C68" i="3"/>
  <c r="D67" i="3" s="1"/>
  <c r="C69" i="3"/>
  <c r="C70" i="3"/>
  <c r="E70" i="3" s="1"/>
  <c r="C71" i="3"/>
  <c r="C72" i="3"/>
  <c r="C73" i="3"/>
  <c r="C74" i="3"/>
  <c r="C75" i="3"/>
  <c r="C76" i="3"/>
  <c r="E76" i="3" s="1"/>
  <c r="C77" i="3"/>
  <c r="D76" i="3" s="1"/>
  <c r="C78" i="3"/>
  <c r="C79" i="3"/>
  <c r="E79" i="3" s="1"/>
  <c r="C80" i="3"/>
  <c r="C81" i="3"/>
  <c r="C82" i="3"/>
  <c r="C83" i="3"/>
  <c r="C84" i="3"/>
  <c r="E82" i="3" s="1"/>
  <c r="C85" i="3"/>
  <c r="E85" i="3" s="1"/>
  <c r="C86" i="3"/>
  <c r="C87" i="3"/>
  <c r="C88" i="3"/>
  <c r="E88" i="3" s="1"/>
  <c r="C89" i="3"/>
  <c r="D88" i="3" s="1"/>
  <c r="C90" i="3"/>
  <c r="C91" i="3"/>
  <c r="E91" i="3" s="1"/>
  <c r="C92" i="3"/>
  <c r="C93" i="3"/>
  <c r="C64" i="3"/>
  <c r="D64" i="3" s="1"/>
  <c r="E50" i="2"/>
  <c r="D50" i="2"/>
  <c r="E47" i="2"/>
  <c r="D47" i="2"/>
  <c r="E44" i="2"/>
  <c r="D44" i="2"/>
  <c r="E41" i="2"/>
  <c r="D41" i="2"/>
  <c r="E37" i="2"/>
  <c r="D37" i="2"/>
  <c r="E34" i="2"/>
  <c r="D34" i="2"/>
  <c r="E31" i="2"/>
  <c r="D31" i="2"/>
  <c r="E28" i="2"/>
  <c r="D28" i="2"/>
  <c r="K64" i="1"/>
  <c r="H64" i="1"/>
  <c r="K76" i="1"/>
  <c r="K73" i="1"/>
  <c r="K70" i="1"/>
  <c r="K67" i="1"/>
  <c r="J76" i="1"/>
  <c r="J73" i="1"/>
  <c r="J70" i="1"/>
  <c r="J67" i="1"/>
  <c r="J64" i="1"/>
  <c r="G85" i="1"/>
  <c r="I85" i="1" s="1"/>
  <c r="G88" i="1"/>
  <c r="I88" i="1" s="1"/>
  <c r="I91" i="1"/>
  <c r="I82" i="1"/>
  <c r="I76" i="1"/>
  <c r="I73" i="1"/>
  <c r="I70" i="1"/>
  <c r="I67" i="1"/>
  <c r="H91" i="1"/>
  <c r="H88" i="1"/>
  <c r="H85" i="1"/>
  <c r="H82" i="1"/>
  <c r="H76" i="1"/>
  <c r="H73" i="1"/>
  <c r="H70" i="1"/>
  <c r="H67" i="1"/>
  <c r="G91" i="1"/>
  <c r="G82" i="1"/>
  <c r="G76" i="1"/>
  <c r="G73" i="1"/>
  <c r="G70" i="1"/>
  <c r="G67" i="1"/>
  <c r="F91" i="1"/>
  <c r="E91" i="1"/>
  <c r="F88" i="1"/>
  <c r="E88" i="1"/>
  <c r="F85" i="1"/>
  <c r="E85" i="1"/>
  <c r="F82" i="1"/>
  <c r="E82" i="1"/>
  <c r="F79" i="1"/>
  <c r="E79" i="1"/>
  <c r="F76" i="1"/>
  <c r="E76" i="1"/>
  <c r="F73" i="1"/>
  <c r="E73" i="1"/>
  <c r="F70" i="1"/>
  <c r="E70" i="1"/>
  <c r="F67" i="1"/>
  <c r="E67" i="1"/>
  <c r="F64" i="1"/>
  <c r="E64" i="1"/>
  <c r="C122" i="1"/>
  <c r="D122" i="1"/>
  <c r="C101" i="1"/>
  <c r="D101" i="1"/>
  <c r="D119" i="1"/>
  <c r="C119" i="1"/>
  <c r="D116" i="1"/>
  <c r="C116" i="1"/>
  <c r="D113" i="1"/>
  <c r="C113" i="1"/>
  <c r="D110" i="1"/>
  <c r="C110" i="1"/>
  <c r="D107" i="1"/>
  <c r="C107" i="1"/>
  <c r="D104" i="1"/>
  <c r="C104" i="1"/>
  <c r="D98" i="1"/>
  <c r="C98" i="1"/>
  <c r="D95" i="1"/>
  <c r="C95" i="1"/>
  <c r="C76" i="1"/>
  <c r="D76" i="1"/>
  <c r="D91" i="1"/>
  <c r="C91" i="1"/>
  <c r="D88" i="1"/>
  <c r="C88" i="1"/>
  <c r="D85" i="1"/>
  <c r="C85" i="1"/>
  <c r="D82" i="1"/>
  <c r="C82" i="1"/>
  <c r="D79" i="1"/>
  <c r="C79" i="1"/>
  <c r="D73" i="1"/>
  <c r="C73" i="1"/>
  <c r="D67" i="1"/>
  <c r="C67" i="1"/>
  <c r="D70" i="1"/>
  <c r="C70" i="1"/>
  <c r="D64" i="1"/>
  <c r="C64" i="1"/>
  <c r="F88" i="3" l="1"/>
  <c r="F64" i="3"/>
  <c r="E122" i="3"/>
  <c r="D122" i="3"/>
  <c r="D101" i="3"/>
  <c r="E101" i="3"/>
  <c r="F82" i="3"/>
  <c r="D79" i="3"/>
  <c r="D85" i="3"/>
  <c r="D91" i="3"/>
  <c r="D98" i="3"/>
  <c r="F67" i="3" s="1"/>
  <c r="D107" i="3"/>
  <c r="F76" i="3" s="1"/>
  <c r="H76" i="3" s="1"/>
  <c r="D113" i="3"/>
  <c r="D119" i="3"/>
  <c r="D70" i="3"/>
  <c r="E73" i="3"/>
  <c r="D73" i="3"/>
  <c r="D110" i="3"/>
  <c r="H67" i="3" l="1"/>
  <c r="F79" i="3"/>
  <c r="F70" i="3"/>
  <c r="H70" i="3" s="1"/>
  <c r="H82" i="3"/>
  <c r="H88" i="3"/>
  <c r="F91" i="3"/>
  <c r="H91" i="3" s="1"/>
  <c r="F73" i="3"/>
  <c r="H73" i="3" s="1"/>
  <c r="F85" i="3"/>
  <c r="H85" i="3" s="1"/>
</calcChain>
</file>

<file path=xl/sharedStrings.xml><?xml version="1.0" encoding="utf-8"?>
<sst xmlns="http://schemas.openxmlformats.org/spreadsheetml/2006/main" count="315" uniqueCount="56">
  <si>
    <t>Name</t>
  </si>
  <si>
    <t>Cp</t>
  </si>
  <si>
    <t>PR2</t>
  </si>
  <si>
    <t>PR2_1</t>
  </si>
  <si>
    <t>PR2_2</t>
  </si>
  <si>
    <t>PR2_3</t>
  </si>
  <si>
    <t>PR2_4</t>
  </si>
  <si>
    <t>PR2_5</t>
  </si>
  <si>
    <t>PR2_6</t>
  </si>
  <si>
    <t>PR2_7</t>
  </si>
  <si>
    <t>PR2_8</t>
  </si>
  <si>
    <t>PR2_9</t>
  </si>
  <si>
    <t>PR2_10</t>
  </si>
  <si>
    <t>PR1a</t>
  </si>
  <si>
    <t>PR1a_1</t>
  </si>
  <si>
    <t>PR1a_3</t>
  </si>
  <si>
    <t>PR1a_4</t>
  </si>
  <si>
    <t>PR1a_5</t>
  </si>
  <si>
    <t>PR1a_6</t>
  </si>
  <si>
    <t>PR1a_7</t>
  </si>
  <si>
    <t>PR1a_8</t>
  </si>
  <si>
    <t>PR1a_9</t>
  </si>
  <si>
    <t>PR1a_10</t>
  </si>
  <si>
    <t>PR1a_2</t>
  </si>
  <si>
    <t>PR5</t>
  </si>
  <si>
    <t>PR5_1</t>
  </si>
  <si>
    <t>PR5_2</t>
  </si>
  <si>
    <t>PR5_3</t>
  </si>
  <si>
    <t>PR5_4</t>
  </si>
  <si>
    <t>PR5_5</t>
  </si>
  <si>
    <t>PR5_6</t>
  </si>
  <si>
    <t>PR5_7</t>
  </si>
  <si>
    <t>PR5_8</t>
  </si>
  <si>
    <t>PR5_9</t>
  </si>
  <si>
    <t>PR5_10</t>
  </si>
  <si>
    <t>EF1a_1</t>
  </si>
  <si>
    <t>EF1a_2</t>
  </si>
  <si>
    <t>EF1a_3</t>
  </si>
  <si>
    <t>EF1a_4</t>
  </si>
  <si>
    <t>EF1a_5</t>
  </si>
  <si>
    <t>EF1a_6</t>
  </si>
  <si>
    <t>EF1a_7</t>
  </si>
  <si>
    <t>EF1a_8</t>
  </si>
  <si>
    <t>EF1a_9</t>
  </si>
  <si>
    <t>EF1a_10</t>
  </si>
  <si>
    <t>Průměr</t>
  </si>
  <si>
    <t>SD</t>
  </si>
  <si>
    <t>dCt</t>
  </si>
  <si>
    <t>ddCt</t>
  </si>
  <si>
    <t>R</t>
  </si>
  <si>
    <t>log2R</t>
  </si>
  <si>
    <t>log c</t>
  </si>
  <si>
    <t>EF1a</t>
  </si>
  <si>
    <t>Kopie</t>
  </si>
  <si>
    <t>Poměr G/HG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</si>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</sst>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/>
    <xf numFmtId="170" fontId="0" fillId="0" borderId="0" xfId="0" applyNumberFormat="1"/>
    <xf numFmtId="1" fontId="0" fillId="0" borderId="0" xfId="0" applyNumberFormat="1" applyAlignment="1">
      <alignment horizontal="center"/>
    </xf>
    <xf numFmtId="2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PR5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23928258967629"/>
                  <c:y val="1.48292462375458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('Kalibracni krivky'!$A$28,'Kalibracni krivky'!$A$31,'Kalibracni krivky'!$A$34,'Kalibracni krivky'!$A$37)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xVal>
          <c:yVal>
            <c:numRef>
              <c:f>('Kalibracni krivky'!$D$28,'Kalibracni krivky'!$D$31,'Kalibracni krivky'!$D$34,'Kalibracni krivky'!$D$37)</c:f>
              <c:numCache>
                <c:formatCode>0.00</c:formatCode>
                <c:ptCount val="4"/>
                <c:pt idx="0">
                  <c:v>17.353333333333332</c:v>
                </c:pt>
                <c:pt idx="1">
                  <c:v>20.930000000000003</c:v>
                </c:pt>
                <c:pt idx="2">
                  <c:v>24.320000000000004</c:v>
                </c:pt>
                <c:pt idx="3">
                  <c:v>27.909999999999997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EB-47A4-A59C-D7F946346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875192"/>
        <c:axId val="391995520"/>
      </c:scatterChart>
      <c:valAx>
        <c:axId val="39187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995520"/>
        <c:crosses val="autoZero"/>
        <c:crossBetween val="midCat"/>
      </c:valAx>
      <c:valAx>
        <c:axId val="3919955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875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EF1a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059823655756222"/>
                  <c:y val="6.36353262166339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('Kalibracni krivky'!$A$28,'Kalibracni krivky'!$A$31,'Kalibracni krivky'!$A$34,'Kalibracni krivky'!$A$37)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xVal>
          <c:yVal>
            <c:numRef>
              <c:f>('Kalibracni krivky'!$D$41,'Kalibracni krivky'!$D$44,'Kalibracni krivky'!$D$47,'Kalibracni krivky'!$D$50)</c:f>
              <c:numCache>
                <c:formatCode>0.00</c:formatCode>
                <c:ptCount val="4"/>
                <c:pt idx="0">
                  <c:v>18.533333333333331</c:v>
                </c:pt>
                <c:pt idx="1">
                  <c:v>23.5</c:v>
                </c:pt>
                <c:pt idx="2">
                  <c:v>26.133333333333336</c:v>
                </c:pt>
                <c:pt idx="3">
                  <c:v>29.666666666666668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5A-40BA-B0B2-65FB8A061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875192"/>
        <c:axId val="391995520"/>
      </c:scatterChart>
      <c:valAx>
        <c:axId val="39187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995520"/>
        <c:crosses val="autoZero"/>
        <c:crossBetween val="midCat"/>
      </c:valAx>
      <c:valAx>
        <c:axId val="3919955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875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</a:t>
            </a:r>
            <a:r>
              <a:rPr lang="cs-CZ"/>
              <a:t>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40026668692137"/>
                  <c:y val="5.71459702004765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('Kalibracni krivky'!$A$28,'Kalibracni krivky'!$A$31,'Kalibracni krivky'!$A$34,'Kalibracni krivky'!$A$37)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xVal>
          <c:yVal>
            <c:numRef>
              <c:f>('Kalibracni krivky'!$D$15,'Kalibracni krivky'!$D$18,'Kalibracni krivky'!$D$21,'Kalibracni krivky'!$D$24)</c:f>
              <c:numCache>
                <c:formatCode>0.00</c:formatCode>
                <c:ptCount val="4"/>
                <c:pt idx="0">
                  <c:v>18.533333333333331</c:v>
                </c:pt>
                <c:pt idx="1">
                  <c:v>23.5</c:v>
                </c:pt>
                <c:pt idx="2">
                  <c:v>26.133333333333336</c:v>
                </c:pt>
                <c:pt idx="3">
                  <c:v>29.666666666666668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E5-498B-9896-E68D48E7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875192"/>
        <c:axId val="391995520"/>
      </c:scatterChart>
      <c:valAx>
        <c:axId val="39187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995520"/>
        <c:crosses val="autoZero"/>
        <c:crossBetween val="midCat"/>
      </c:valAx>
      <c:valAx>
        <c:axId val="3919955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875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</a:t>
            </a:r>
            <a:r>
              <a:rPr lang="cs-CZ"/>
              <a:t>1a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376034726428427"/>
                  <c:y val="5.76483821875206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('Kalibracni krivky'!$A$28,'Kalibracni krivky'!$A$31,'Kalibracni krivky'!$A$34,'Kalibracni krivky'!$A$37)</c:f>
              <c:numCache>
                <c:formatCode>General</c:formatCode>
                <c:ptCount val="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xVal>
          <c:yVal>
            <c:numRef>
              <c:f>('Kalibracni krivky'!$D$2,'Kalibracni krivky'!$D$5,'Kalibracni krivky'!$D$8,'Kalibracni krivky'!$D$11)</c:f>
              <c:numCache>
                <c:formatCode>0.00</c:formatCode>
                <c:ptCount val="4"/>
                <c:pt idx="0">
                  <c:v>17.353333333333332</c:v>
                </c:pt>
                <c:pt idx="1">
                  <c:v>20.930000000000003</c:v>
                </c:pt>
                <c:pt idx="2">
                  <c:v>24.320000000000004</c:v>
                </c:pt>
                <c:pt idx="3">
                  <c:v>27.909999999999997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2-4FBA-B4F4-E388E0088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875192"/>
        <c:axId val="391995520"/>
      </c:scatterChart>
      <c:valAx>
        <c:axId val="39187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995520"/>
        <c:crosses val="autoZero"/>
        <c:crossBetween val="midCat"/>
      </c:valAx>
      <c:valAx>
        <c:axId val="3919955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1875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26</xdr:row>
      <xdr:rowOff>42862</xdr:rowOff>
    </xdr:from>
    <xdr:to>
      <xdr:col>10</xdr:col>
      <xdr:colOff>476250</xdr:colOff>
      <xdr:row>39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561974</xdr:colOff>
      <xdr:row>40</xdr:row>
      <xdr:rowOff>47625</xdr:rowOff>
    </xdr:from>
    <xdr:to>
      <xdr:col>10</xdr:col>
      <xdr:colOff>485775</xdr:colOff>
      <xdr:row>52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13</xdr:row>
      <xdr:rowOff>123826</xdr:rowOff>
    </xdr:from>
    <xdr:to>
      <xdr:col>10</xdr:col>
      <xdr:colOff>447675</xdr:colOff>
      <xdr:row>25</xdr:row>
      <xdr:rowOff>104775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0</xdr:row>
      <xdr:rowOff>180976</xdr:rowOff>
    </xdr:from>
    <xdr:to>
      <xdr:col>10</xdr:col>
      <xdr:colOff>476250</xdr:colOff>
      <xdr:row>12</xdr:row>
      <xdr:rowOff>161926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workbookViewId="0">
      <pane ySplit="1" topLeftCell="A50" activePane="bottomLeft" state="frozen"/>
      <selection pane="bottomLeft" activeCell="K79" sqref="K79"/>
    </sheetView>
  </sheetViews>
  <sheetFormatPr defaultRowHeight="15" x14ac:dyDescent="0.25"/>
  <cols>
    <col min="1" max="2" width="9.140625" style="2"/>
    <col min="6" max="6" width="9.7109375" customWidth="1"/>
    <col min="9" max="9" width="11.85546875" customWidth="1"/>
    <col min="10" max="10" width="9.140625" style="11"/>
    <col min="11" max="11" width="12.140625" style="11" customWidth="1"/>
  </cols>
  <sheetData>
    <row r="1" spans="1:11" s="1" customFormat="1" x14ac:dyDescent="0.25">
      <c r="A1" s="1" t="s">
        <v>0</v>
      </c>
      <c r="B1" s="1" t="s">
        <v>1</v>
      </c>
      <c r="C1" s="1" t="s">
        <v>45</v>
      </c>
      <c r="D1" s="1" t="s">
        <v>46</v>
      </c>
      <c r="E1" s="1" t="s">
        <v>47</v>
      </c>
      <c r="F1" s="1" t="s">
        <v>46</v>
      </c>
      <c r="G1" s="1" t="s">
        <v>48</v>
      </c>
      <c r="H1" s="1" t="s">
        <v>46</v>
      </c>
      <c r="I1" s="1" t="s">
        <v>49</v>
      </c>
      <c r="J1" s="3" t="s">
        <v>50</v>
      </c>
      <c r="K1" s="3" t="s">
        <v>46</v>
      </c>
    </row>
    <row r="2" spans="1:11" x14ac:dyDescent="0.25">
      <c r="A2" s="2" t="s">
        <v>3</v>
      </c>
      <c r="B2" s="2">
        <v>28.31</v>
      </c>
      <c r="C2" s="10"/>
      <c r="D2" s="10"/>
    </row>
    <row r="3" spans="1:11" x14ac:dyDescent="0.25">
      <c r="A3" s="2" t="s">
        <v>3</v>
      </c>
      <c r="B3" s="2">
        <v>28.4</v>
      </c>
    </row>
    <row r="4" spans="1:11" x14ac:dyDescent="0.25">
      <c r="A4" s="2" t="s">
        <v>3</v>
      </c>
      <c r="B4" s="2">
        <v>28.46</v>
      </c>
      <c r="C4" s="10"/>
      <c r="D4" s="10"/>
    </row>
    <row r="5" spans="1:11" x14ac:dyDescent="0.25">
      <c r="A5" s="2" t="s">
        <v>4</v>
      </c>
      <c r="B5" s="2">
        <v>28.29</v>
      </c>
    </row>
    <row r="6" spans="1:11" x14ac:dyDescent="0.25">
      <c r="A6" s="2" t="s">
        <v>4</v>
      </c>
      <c r="B6" s="2">
        <v>28.12</v>
      </c>
    </row>
    <row r="7" spans="1:11" x14ac:dyDescent="0.25">
      <c r="A7" s="2" t="s">
        <v>4</v>
      </c>
      <c r="B7" s="2">
        <v>28.22</v>
      </c>
    </row>
    <row r="8" spans="1:11" x14ac:dyDescent="0.25">
      <c r="A8" s="2" t="s">
        <v>5</v>
      </c>
      <c r="B8" s="2">
        <v>28.08</v>
      </c>
      <c r="C8" s="10"/>
      <c r="D8" s="10"/>
    </row>
    <row r="9" spans="1:11" x14ac:dyDescent="0.25">
      <c r="A9" s="2" t="s">
        <v>5</v>
      </c>
      <c r="B9" s="2">
        <v>27.94</v>
      </c>
    </row>
    <row r="10" spans="1:11" x14ac:dyDescent="0.25">
      <c r="A10" s="2" t="s">
        <v>5</v>
      </c>
      <c r="B10" s="2">
        <v>28.08</v>
      </c>
    </row>
    <row r="11" spans="1:11" x14ac:dyDescent="0.25">
      <c r="A11" s="2" t="s">
        <v>6</v>
      </c>
      <c r="B11" s="2">
        <v>26.37</v>
      </c>
    </row>
    <row r="12" spans="1:11" x14ac:dyDescent="0.25">
      <c r="A12" s="2" t="s">
        <v>6</v>
      </c>
      <c r="B12" s="2">
        <v>26.38</v>
      </c>
    </row>
    <row r="13" spans="1:11" x14ac:dyDescent="0.25">
      <c r="A13" s="2" t="s">
        <v>6</v>
      </c>
      <c r="B13" s="2">
        <v>26.78</v>
      </c>
    </row>
    <row r="14" spans="1:11" x14ac:dyDescent="0.25">
      <c r="A14" s="2" t="s">
        <v>7</v>
      </c>
      <c r="B14" s="2">
        <v>28.33</v>
      </c>
      <c r="C14" s="10"/>
      <c r="D14" s="10"/>
    </row>
    <row r="15" spans="1:11" x14ac:dyDescent="0.25">
      <c r="A15" s="2" t="s">
        <v>7</v>
      </c>
      <c r="B15" s="2">
        <v>28.26</v>
      </c>
    </row>
    <row r="16" spans="1:11" x14ac:dyDescent="0.25">
      <c r="A16" s="2" t="s">
        <v>7</v>
      </c>
      <c r="B16" s="2">
        <v>28.49</v>
      </c>
    </row>
    <row r="17" spans="1:2" x14ac:dyDescent="0.25">
      <c r="A17" s="2" t="s">
        <v>8</v>
      </c>
      <c r="B17" s="2">
        <v>24.84</v>
      </c>
    </row>
    <row r="18" spans="1:2" x14ac:dyDescent="0.25">
      <c r="A18" s="2" t="s">
        <v>8</v>
      </c>
      <c r="B18" s="2">
        <v>25.12</v>
      </c>
    </row>
    <row r="19" spans="1:2" x14ac:dyDescent="0.25">
      <c r="A19" s="2" t="s">
        <v>8</v>
      </c>
      <c r="B19" s="2">
        <v>25.36</v>
      </c>
    </row>
    <row r="20" spans="1:2" x14ac:dyDescent="0.25">
      <c r="A20" s="2" t="s">
        <v>9</v>
      </c>
      <c r="B20" s="2">
        <v>26.8</v>
      </c>
    </row>
    <row r="21" spans="1:2" x14ac:dyDescent="0.25">
      <c r="A21" s="2" t="s">
        <v>9</v>
      </c>
      <c r="B21" s="2">
        <v>26.87</v>
      </c>
    </row>
    <row r="22" spans="1:2" x14ac:dyDescent="0.25">
      <c r="A22" s="2" t="s">
        <v>9</v>
      </c>
      <c r="B22" s="2">
        <v>26.79</v>
      </c>
    </row>
    <row r="23" spans="1:2" x14ac:dyDescent="0.25">
      <c r="A23" s="2" t="s">
        <v>10</v>
      </c>
      <c r="B23" s="2">
        <v>24.34</v>
      </c>
    </row>
    <row r="24" spans="1:2" x14ac:dyDescent="0.25">
      <c r="A24" s="2" t="s">
        <v>10</v>
      </c>
      <c r="B24" s="2">
        <v>24.19</v>
      </c>
    </row>
    <row r="25" spans="1:2" x14ac:dyDescent="0.25">
      <c r="A25" s="2" t="s">
        <v>10</v>
      </c>
      <c r="B25" s="2">
        <v>24.12</v>
      </c>
    </row>
    <row r="26" spans="1:2" x14ac:dyDescent="0.25">
      <c r="A26" s="2" t="s">
        <v>11</v>
      </c>
      <c r="B26" s="2">
        <v>27.51</v>
      </c>
    </row>
    <row r="27" spans="1:2" x14ac:dyDescent="0.25">
      <c r="A27" s="2" t="s">
        <v>11</v>
      </c>
      <c r="B27" s="2">
        <v>26.97</v>
      </c>
    </row>
    <row r="28" spans="1:2" x14ac:dyDescent="0.25">
      <c r="A28" s="2" t="s">
        <v>11</v>
      </c>
      <c r="B28" s="2">
        <v>26.86</v>
      </c>
    </row>
    <row r="29" spans="1:2" x14ac:dyDescent="0.25">
      <c r="A29" s="2" t="s">
        <v>12</v>
      </c>
      <c r="B29" s="2">
        <v>30.15</v>
      </c>
    </row>
    <row r="30" spans="1:2" x14ac:dyDescent="0.25">
      <c r="A30" s="2" t="s">
        <v>12</v>
      </c>
      <c r="B30" s="2">
        <v>40</v>
      </c>
    </row>
    <row r="31" spans="1:2" x14ac:dyDescent="0.25">
      <c r="A31" s="2" t="s">
        <v>12</v>
      </c>
      <c r="B31" s="2">
        <v>29.98</v>
      </c>
    </row>
    <row r="33" spans="1:2" x14ac:dyDescent="0.25">
      <c r="A33" s="2" t="s">
        <v>14</v>
      </c>
      <c r="B33" s="2">
        <v>32.42</v>
      </c>
    </row>
    <row r="34" spans="1:2" x14ac:dyDescent="0.25">
      <c r="A34" s="2" t="s">
        <v>14</v>
      </c>
      <c r="B34" s="2">
        <v>31.74</v>
      </c>
    </row>
    <row r="35" spans="1:2" x14ac:dyDescent="0.25">
      <c r="A35" s="2" t="s">
        <v>14</v>
      </c>
      <c r="B35" s="2">
        <v>32.93</v>
      </c>
    </row>
    <row r="36" spans="1:2" x14ac:dyDescent="0.25">
      <c r="A36" s="2" t="s">
        <v>23</v>
      </c>
      <c r="B36" s="2">
        <v>32.01</v>
      </c>
    </row>
    <row r="37" spans="1:2" x14ac:dyDescent="0.25">
      <c r="A37" s="2" t="s">
        <v>23</v>
      </c>
      <c r="B37" s="2">
        <v>32.29</v>
      </c>
    </row>
    <row r="38" spans="1:2" x14ac:dyDescent="0.25">
      <c r="A38" s="2" t="s">
        <v>23</v>
      </c>
      <c r="B38" s="2">
        <v>31.19</v>
      </c>
    </row>
    <row r="39" spans="1:2" x14ac:dyDescent="0.25">
      <c r="A39" s="2" t="s">
        <v>15</v>
      </c>
      <c r="B39" s="2">
        <v>30.82</v>
      </c>
    </row>
    <row r="40" spans="1:2" x14ac:dyDescent="0.25">
      <c r="A40" s="2" t="s">
        <v>15</v>
      </c>
      <c r="B40" s="2">
        <v>30.71</v>
      </c>
    </row>
    <row r="41" spans="1:2" x14ac:dyDescent="0.25">
      <c r="A41" s="2" t="s">
        <v>15</v>
      </c>
      <c r="B41" s="2">
        <v>30.65</v>
      </c>
    </row>
    <row r="42" spans="1:2" x14ac:dyDescent="0.25">
      <c r="A42" s="2" t="s">
        <v>16</v>
      </c>
      <c r="B42" s="2">
        <v>23.85</v>
      </c>
    </row>
    <row r="43" spans="1:2" x14ac:dyDescent="0.25">
      <c r="A43" s="2" t="s">
        <v>16</v>
      </c>
      <c r="B43" s="2">
        <v>23.98</v>
      </c>
    </row>
    <row r="44" spans="1:2" x14ac:dyDescent="0.25">
      <c r="A44" s="2" t="s">
        <v>16</v>
      </c>
      <c r="B44" s="2">
        <v>23.95</v>
      </c>
    </row>
    <row r="45" spans="1:2" x14ac:dyDescent="0.25">
      <c r="A45" s="2" t="s">
        <v>17</v>
      </c>
      <c r="B45" s="2">
        <v>30.93</v>
      </c>
    </row>
    <row r="46" spans="1:2" x14ac:dyDescent="0.25">
      <c r="A46" s="2" t="s">
        <v>17</v>
      </c>
      <c r="B46" s="2">
        <v>32.130000000000003</v>
      </c>
    </row>
    <row r="47" spans="1:2" x14ac:dyDescent="0.25">
      <c r="A47" s="2" t="s">
        <v>17</v>
      </c>
      <c r="B47" s="2">
        <v>31.19</v>
      </c>
    </row>
    <row r="48" spans="1:2" x14ac:dyDescent="0.25">
      <c r="A48" s="2" t="s">
        <v>18</v>
      </c>
      <c r="B48" s="2">
        <v>22.61</v>
      </c>
    </row>
    <row r="49" spans="1:11" x14ac:dyDescent="0.25">
      <c r="A49" s="2" t="s">
        <v>18</v>
      </c>
      <c r="B49" s="2">
        <v>22.71</v>
      </c>
    </row>
    <row r="50" spans="1:11" x14ac:dyDescent="0.25">
      <c r="A50" s="2" t="s">
        <v>18</v>
      </c>
      <c r="B50" s="2">
        <v>22.62</v>
      </c>
    </row>
    <row r="51" spans="1:11" x14ac:dyDescent="0.25">
      <c r="A51" s="2" t="s">
        <v>19</v>
      </c>
      <c r="B51" s="2">
        <v>22.72</v>
      </c>
    </row>
    <row r="52" spans="1:11" x14ac:dyDescent="0.25">
      <c r="A52" s="2" t="s">
        <v>19</v>
      </c>
      <c r="B52" s="2">
        <v>22.63</v>
      </c>
    </row>
    <row r="53" spans="1:11" x14ac:dyDescent="0.25">
      <c r="A53" s="2" t="s">
        <v>19</v>
      </c>
      <c r="B53" s="2">
        <v>22.79</v>
      </c>
    </row>
    <row r="54" spans="1:11" x14ac:dyDescent="0.25">
      <c r="A54" s="2" t="s">
        <v>20</v>
      </c>
      <c r="B54" s="2">
        <v>25.94</v>
      </c>
    </row>
    <row r="55" spans="1:11" x14ac:dyDescent="0.25">
      <c r="A55" s="2" t="s">
        <v>20</v>
      </c>
      <c r="B55" s="2">
        <v>25.86</v>
      </c>
    </row>
    <row r="56" spans="1:11" x14ac:dyDescent="0.25">
      <c r="A56" s="2" t="s">
        <v>20</v>
      </c>
      <c r="B56" s="2">
        <v>25.54</v>
      </c>
    </row>
    <row r="57" spans="1:11" x14ac:dyDescent="0.25">
      <c r="A57" s="2" t="s">
        <v>21</v>
      </c>
      <c r="B57" s="2">
        <v>22.21</v>
      </c>
    </row>
    <row r="58" spans="1:11" x14ac:dyDescent="0.25">
      <c r="A58" s="2" t="s">
        <v>21</v>
      </c>
      <c r="B58" s="2">
        <v>22.08</v>
      </c>
    </row>
    <row r="59" spans="1:11" x14ac:dyDescent="0.25">
      <c r="A59" s="2" t="s">
        <v>21</v>
      </c>
      <c r="B59" s="2">
        <v>22.08</v>
      </c>
    </row>
    <row r="60" spans="1:11" x14ac:dyDescent="0.25">
      <c r="A60" s="2" t="s">
        <v>22</v>
      </c>
      <c r="B60" s="2">
        <v>24.21</v>
      </c>
    </row>
    <row r="61" spans="1:11" x14ac:dyDescent="0.25">
      <c r="A61" s="2" t="s">
        <v>22</v>
      </c>
      <c r="B61" s="2">
        <v>24.43</v>
      </c>
    </row>
    <row r="62" spans="1:11" x14ac:dyDescent="0.25">
      <c r="A62" s="2" t="s">
        <v>22</v>
      </c>
      <c r="B62" s="2">
        <v>24.08</v>
      </c>
    </row>
    <row r="64" spans="1:11" x14ac:dyDescent="0.25">
      <c r="A64" s="2" t="s">
        <v>25</v>
      </c>
      <c r="B64" s="2">
        <v>30.48</v>
      </c>
      <c r="C64" s="10">
        <f>AVERAGE(B64:B66)</f>
        <v>30.820000000000004</v>
      </c>
      <c r="D64" s="10">
        <f>STDEVP(B64:B66)</f>
        <v>0.2861235164516655</v>
      </c>
      <c r="E64" s="9">
        <f>C64-C95</f>
        <v>4.796666666666674</v>
      </c>
      <c r="F64" s="9">
        <f>(D64^2+D95^2)^0.5</f>
        <v>0.40202266381663426</v>
      </c>
      <c r="H64" s="9">
        <f>F64</f>
        <v>0.40202266381663426</v>
      </c>
      <c r="I64">
        <v>1</v>
      </c>
      <c r="J64" s="11">
        <f>LOG(I64,2)</f>
        <v>0</v>
      </c>
      <c r="K64" s="14">
        <f>LOG(2^H64,2)</f>
        <v>0.40202266381663421</v>
      </c>
    </row>
    <row r="65" spans="1:12" x14ac:dyDescent="0.25">
      <c r="A65" s="2" t="s">
        <v>25</v>
      </c>
      <c r="B65" s="2">
        <v>30.8</v>
      </c>
    </row>
    <row r="66" spans="1:12" x14ac:dyDescent="0.25">
      <c r="A66" s="2" t="s">
        <v>25</v>
      </c>
      <c r="B66" s="2">
        <v>31.18</v>
      </c>
      <c r="C66" s="10"/>
      <c r="D66" s="10"/>
    </row>
    <row r="67" spans="1:12" x14ac:dyDescent="0.25">
      <c r="A67" s="2" t="s">
        <v>26</v>
      </c>
      <c r="B67" s="2">
        <v>27.98</v>
      </c>
      <c r="C67" s="10">
        <f>AVERAGE(B67:B69)</f>
        <v>27.946666666666669</v>
      </c>
      <c r="D67" s="10">
        <f>STDEVP(B67:B69)</f>
        <v>7.7172246018601495E-2</v>
      </c>
      <c r="E67" s="9">
        <f>C67-C98</f>
        <v>3.06666666666667</v>
      </c>
      <c r="F67" s="9">
        <f>(D67^2+D98^2)^0.5</f>
        <v>9.2496246170077553E-2</v>
      </c>
      <c r="G67" s="9">
        <f>E67-$E$64</f>
        <v>-1.730000000000004</v>
      </c>
      <c r="H67" s="9">
        <f>(F67^2+$F$64^2)^0.5</f>
        <v>0.41252609345079994</v>
      </c>
      <c r="I67" s="9">
        <f>2^-G67</f>
        <v>3.317278183257776</v>
      </c>
      <c r="J67" s="14">
        <f>LOG(I67,2)</f>
        <v>1.730000000000004</v>
      </c>
      <c r="K67" s="14">
        <f>LOG(2^H67,2)</f>
        <v>0.41252609345079988</v>
      </c>
      <c r="L67" s="9"/>
    </row>
    <row r="68" spans="1:12" x14ac:dyDescent="0.25">
      <c r="A68" s="2" t="s">
        <v>26</v>
      </c>
      <c r="B68" s="2">
        <v>28.02</v>
      </c>
      <c r="J68" s="14"/>
    </row>
    <row r="69" spans="1:12" x14ac:dyDescent="0.25">
      <c r="A69" s="2" t="s">
        <v>26</v>
      </c>
      <c r="B69" s="2">
        <v>27.84</v>
      </c>
      <c r="J69" s="14"/>
    </row>
    <row r="70" spans="1:12" x14ac:dyDescent="0.25">
      <c r="A70" s="2" t="s">
        <v>27</v>
      </c>
      <c r="B70" s="2">
        <v>26.78</v>
      </c>
      <c r="C70" s="10">
        <f>AVERAGE(B70:B72)</f>
        <v>26.723333333333333</v>
      </c>
      <c r="D70" s="10">
        <f>STDEVP(B70:B72)</f>
        <v>6.6499791144201084E-2</v>
      </c>
      <c r="E70" s="9">
        <f>C70-C101</f>
        <v>-0.90166666666666728</v>
      </c>
      <c r="F70" s="9">
        <f>(D70^2+D101^2)^0.5</f>
        <v>0.14158821357098325</v>
      </c>
      <c r="G70" s="9">
        <f>E70-$E$64</f>
        <v>-5.6983333333333412</v>
      </c>
      <c r="H70" s="9">
        <f>(F70^2+$F$64^2)^0.5</f>
        <v>0.42622698699688749</v>
      </c>
      <c r="I70" s="9">
        <f>2^-G70</f>
        <v>51.924133593355144</v>
      </c>
      <c r="J70" s="14">
        <f>LOG(I70,2)</f>
        <v>5.6983333333333412</v>
      </c>
      <c r="K70" s="14">
        <f>LOG(2^H70,2)</f>
        <v>0.42622698699688755</v>
      </c>
    </row>
    <row r="71" spans="1:12" x14ac:dyDescent="0.25">
      <c r="A71" s="2" t="s">
        <v>27</v>
      </c>
      <c r="B71" s="2">
        <v>26.63</v>
      </c>
      <c r="J71" s="14"/>
    </row>
    <row r="72" spans="1:12" x14ac:dyDescent="0.25">
      <c r="A72" s="2" t="s">
        <v>27</v>
      </c>
      <c r="B72" s="2">
        <v>26.76</v>
      </c>
      <c r="J72" s="14"/>
    </row>
    <row r="73" spans="1:12" x14ac:dyDescent="0.25">
      <c r="A73" s="2" t="s">
        <v>28</v>
      </c>
      <c r="B73" s="2">
        <v>22.76</v>
      </c>
      <c r="C73" s="10">
        <f>AVERAGE(B73:B75)</f>
        <v>22.566666666666666</v>
      </c>
      <c r="D73" s="10">
        <f>STDEVP(B73:B75)</f>
        <v>0.15923427883328273</v>
      </c>
      <c r="E73" s="9">
        <f>C73-C104</f>
        <v>-1.7266666666666666</v>
      </c>
      <c r="F73" s="9">
        <f>(D73^2+D104^2)^0.5</f>
        <v>0.17694945919982663</v>
      </c>
      <c r="G73" s="9">
        <f>E73-$E$64</f>
        <v>-6.5233333333333405</v>
      </c>
      <c r="H73" s="9">
        <f>(F73^2+$F$64^2)^0.5</f>
        <v>0.43924177093411054</v>
      </c>
      <c r="I73" s="9">
        <f>2^-G73</f>
        <v>91.98542198905136</v>
      </c>
      <c r="J73" s="14">
        <f>LOG(I73,2)</f>
        <v>6.5233333333333396</v>
      </c>
      <c r="K73" s="14">
        <f>LOG(2^H73,2)</f>
        <v>0.43924177093411054</v>
      </c>
    </row>
    <row r="74" spans="1:12" x14ac:dyDescent="0.25">
      <c r="A74" s="2" t="s">
        <v>28</v>
      </c>
      <c r="B74" s="2">
        <v>22.37</v>
      </c>
      <c r="J74" s="14"/>
    </row>
    <row r="75" spans="1:12" x14ac:dyDescent="0.25">
      <c r="A75" s="2" t="s">
        <v>28</v>
      </c>
      <c r="B75" s="2">
        <v>22.57</v>
      </c>
      <c r="J75" s="14"/>
    </row>
    <row r="76" spans="1:12" x14ac:dyDescent="0.25">
      <c r="A76" s="2" t="s">
        <v>29</v>
      </c>
      <c r="B76" s="2">
        <v>27.15</v>
      </c>
      <c r="C76" s="10">
        <f>AVERAGE(B77:B78)</f>
        <v>27.995000000000001</v>
      </c>
      <c r="D76" s="10">
        <f>STDEVP(B77:B78)</f>
        <v>1.5000000000000568E-2</v>
      </c>
      <c r="E76" s="9">
        <f>C76-C107</f>
        <v>1.2650000000000006</v>
      </c>
      <c r="F76" s="9">
        <f>(D76^2+D107^2)^0.5</f>
        <v>3.3541019662498117E-2</v>
      </c>
      <c r="G76" s="9">
        <f>E76-$E$64</f>
        <v>-3.5316666666666734</v>
      </c>
      <c r="H76" s="9">
        <f>(F76^2+$F$64^2)^0.5</f>
        <v>0.40341941230216305</v>
      </c>
      <c r="I76" s="9">
        <f>2^-G76</f>
        <v>11.564786014716947</v>
      </c>
      <c r="J76" s="14">
        <f>LOG(I76,2)</f>
        <v>3.5316666666666734</v>
      </c>
      <c r="K76" s="14">
        <f>LOG(2^H76,2)</f>
        <v>0.40341941230216316</v>
      </c>
    </row>
    <row r="77" spans="1:12" x14ac:dyDescent="0.25">
      <c r="A77" s="2" t="s">
        <v>29</v>
      </c>
      <c r="B77" s="2">
        <v>27.98</v>
      </c>
    </row>
    <row r="78" spans="1:12" x14ac:dyDescent="0.25">
      <c r="A78" s="2" t="s">
        <v>29</v>
      </c>
      <c r="B78" s="2">
        <v>28.01</v>
      </c>
    </row>
    <row r="79" spans="1:12" x14ac:dyDescent="0.25">
      <c r="A79" s="2" t="s">
        <v>30</v>
      </c>
      <c r="B79" s="2">
        <v>21.86</v>
      </c>
      <c r="C79" s="10">
        <f>AVERAGE(B79:B81)</f>
        <v>21.873333333333335</v>
      </c>
      <c r="D79" s="10">
        <f>STDEVP(B79:B81)</f>
        <v>4.9888765156986405E-2</v>
      </c>
      <c r="E79" s="9">
        <f>C79-C110</f>
        <v>-1.3199999999999967</v>
      </c>
      <c r="F79" s="9">
        <f>(D79^2+D110^2)^0.5</f>
        <v>0.21751117468100531</v>
      </c>
      <c r="G79" s="9"/>
      <c r="H79" s="9">
        <f>F79</f>
        <v>0.21751117468100531</v>
      </c>
      <c r="I79">
        <v>1</v>
      </c>
      <c r="J79" s="11">
        <f>LOG(I79,2)</f>
        <v>0</v>
      </c>
      <c r="K79" s="14">
        <f>LOG(2^H79,2)</f>
        <v>0.21751117468100534</v>
      </c>
    </row>
    <row r="80" spans="1:12" x14ac:dyDescent="0.25">
      <c r="A80" s="2" t="s">
        <v>30</v>
      </c>
      <c r="B80" s="2">
        <v>21.82</v>
      </c>
    </row>
    <row r="81" spans="1:11" x14ac:dyDescent="0.25">
      <c r="A81" s="2" t="s">
        <v>30</v>
      </c>
      <c r="B81" s="2">
        <v>21.94</v>
      </c>
      <c r="C81" s="10"/>
      <c r="D81" s="10"/>
    </row>
    <row r="82" spans="1:11" x14ac:dyDescent="0.25">
      <c r="A82" s="2" t="s">
        <v>31</v>
      </c>
      <c r="B82" s="2">
        <v>23.03</v>
      </c>
      <c r="C82" s="10">
        <f>AVERAGE(B82:B84)</f>
        <v>23.08666666666667</v>
      </c>
      <c r="D82" s="10">
        <f>STDEVP(B82:B84)</f>
        <v>8.7305339024725551E-2</v>
      </c>
      <c r="E82" s="9">
        <f>C82-C113</f>
        <v>0.29666666666666686</v>
      </c>
      <c r="F82" s="9">
        <f>(D82^2+D113^2)^0.5</f>
        <v>0.23879326251429833</v>
      </c>
      <c r="G82" s="9">
        <f>E82-$E$79</f>
        <v>1.6166666666666636</v>
      </c>
      <c r="H82" s="9">
        <f>(F82^2+$F$79^2)^0.5</f>
        <v>0.3230067078766839</v>
      </c>
      <c r="I82" s="9">
        <f>2^-G82</f>
        <v>0.32608801744139182</v>
      </c>
      <c r="J82" s="14">
        <f>LOG(I82,2)</f>
        <v>-1.6166666666666636</v>
      </c>
      <c r="K82" s="14">
        <f>LOG(2^H82,2)</f>
        <v>0.32300670787668384</v>
      </c>
    </row>
    <row r="83" spans="1:11" x14ac:dyDescent="0.25">
      <c r="A83" s="2" t="s">
        <v>31</v>
      </c>
      <c r="B83" s="2">
        <v>23.21</v>
      </c>
      <c r="J83" s="14"/>
    </row>
    <row r="84" spans="1:11" x14ac:dyDescent="0.25">
      <c r="A84" s="2" t="s">
        <v>31</v>
      </c>
      <c r="B84" s="2">
        <v>23.02</v>
      </c>
      <c r="J84" s="14"/>
    </row>
    <row r="85" spans="1:11" x14ac:dyDescent="0.25">
      <c r="A85" s="2" t="s">
        <v>32</v>
      </c>
      <c r="B85" s="2">
        <v>19.79</v>
      </c>
      <c r="C85" s="10">
        <f>AVERAGE(B85:B87)</f>
        <v>20</v>
      </c>
      <c r="D85" s="10">
        <f>STDEVP(B85:B87)</f>
        <v>0.1512172829628507</v>
      </c>
      <c r="E85" s="9">
        <f>C85-C116</f>
        <v>-4.0199999999999996</v>
      </c>
      <c r="F85" s="9">
        <f>(D85^2+D116^2)^0.5</f>
        <v>0.27760883751542731</v>
      </c>
      <c r="G85" s="9">
        <f>E85-$E$79</f>
        <v>-2.7000000000000028</v>
      </c>
      <c r="H85" s="9">
        <f>(F85^2+$F$79^2)^0.5</f>
        <v>0.35267233769857498</v>
      </c>
      <c r="I85" s="9">
        <f>2^-G85</f>
        <v>6.4980191708498971</v>
      </c>
      <c r="J85" s="14">
        <f>LOG(I85,2)</f>
        <v>2.7000000000000028</v>
      </c>
      <c r="K85" s="14">
        <f>LOG(2^H85,2)</f>
        <v>0.35267233769857498</v>
      </c>
    </row>
    <row r="86" spans="1:11" x14ac:dyDescent="0.25">
      <c r="A86" s="2" t="s">
        <v>32</v>
      </c>
      <c r="B86" s="2">
        <v>20.14</v>
      </c>
      <c r="J86" s="14"/>
    </row>
    <row r="87" spans="1:11" x14ac:dyDescent="0.25">
      <c r="A87" s="2" t="s">
        <v>32</v>
      </c>
      <c r="B87" s="2">
        <v>20.07</v>
      </c>
      <c r="J87" s="14"/>
    </row>
    <row r="88" spans="1:11" x14ac:dyDescent="0.25">
      <c r="A88" s="2" t="s">
        <v>33</v>
      </c>
      <c r="B88" s="2">
        <v>21.16</v>
      </c>
      <c r="C88" s="10">
        <f>AVERAGE(B88:B90)</f>
        <v>21.340000000000003</v>
      </c>
      <c r="D88" s="10">
        <f>STDEVP(B88:B90)</f>
        <v>0.15577761927397185</v>
      </c>
      <c r="E88" s="9">
        <f>C88-C119</f>
        <v>-6.5766666666666644</v>
      </c>
      <c r="F88" s="9">
        <f>(D88^2+D119^2)^0.5</f>
        <v>0.25952948879762261</v>
      </c>
      <c r="G88" s="9">
        <f>E88-$E$79</f>
        <v>-5.2566666666666677</v>
      </c>
      <c r="H88" s="9">
        <f>(F88^2+$F$79^2)^0.5</f>
        <v>0.33862466931200702</v>
      </c>
      <c r="I88" s="9">
        <f>2^-G88</f>
        <v>38.230884324992637</v>
      </c>
      <c r="J88" s="14">
        <f>LOG(I88,2)</f>
        <v>5.2566666666666677</v>
      </c>
      <c r="K88" s="14">
        <f>LOG(2^H88,2)</f>
        <v>0.33862466931200697</v>
      </c>
    </row>
    <row r="89" spans="1:11" x14ac:dyDescent="0.25">
      <c r="A89" s="2" t="s">
        <v>33</v>
      </c>
      <c r="B89" s="2">
        <v>21.32</v>
      </c>
      <c r="J89" s="14"/>
    </row>
    <row r="90" spans="1:11" x14ac:dyDescent="0.25">
      <c r="A90" s="2" t="s">
        <v>33</v>
      </c>
      <c r="B90" s="2">
        <v>21.54</v>
      </c>
      <c r="J90" s="14"/>
    </row>
    <row r="91" spans="1:11" x14ac:dyDescent="0.25">
      <c r="A91" s="2" t="s">
        <v>34</v>
      </c>
      <c r="B91" s="2">
        <v>24.84</v>
      </c>
      <c r="C91" s="10">
        <f>AVERAGE(B91:B93)</f>
        <v>24.806666666666668</v>
      </c>
      <c r="D91" s="10">
        <f>STDEVP(B91:B93)</f>
        <v>0.16499158227686056</v>
      </c>
      <c r="E91" s="9">
        <f>C91-C122</f>
        <v>-3.4133333333333304</v>
      </c>
      <c r="F91" s="9">
        <f>(D91^2+D122^2)^0.5</f>
        <v>0.16499158227686056</v>
      </c>
      <c r="G91" s="9">
        <f>E91-$E$79</f>
        <v>-2.0933333333333337</v>
      </c>
      <c r="H91" s="9">
        <f>(F91^2+$F$79^2)^0.5</f>
        <v>0.27300793639257603</v>
      </c>
      <c r="I91" s="9">
        <f>2^-G91</f>
        <v>4.2673289717814304</v>
      </c>
      <c r="J91" s="14">
        <f>LOG(I91,2)</f>
        <v>2.0933333333333337</v>
      </c>
      <c r="K91" s="14">
        <f>LOG(2^H91,2)</f>
        <v>0.27300793639257614</v>
      </c>
    </row>
    <row r="92" spans="1:11" x14ac:dyDescent="0.25">
      <c r="A92" s="2" t="s">
        <v>34</v>
      </c>
      <c r="B92" s="2">
        <v>24.59</v>
      </c>
    </row>
    <row r="93" spans="1:11" x14ac:dyDescent="0.25">
      <c r="A93" s="2" t="s">
        <v>34</v>
      </c>
      <c r="B93" s="2">
        <v>24.99</v>
      </c>
    </row>
    <row r="95" spans="1:11" x14ac:dyDescent="0.25">
      <c r="A95" s="2" t="s">
        <v>35</v>
      </c>
      <c r="B95" s="2">
        <v>25.63</v>
      </c>
      <c r="C95" s="10">
        <f>AVERAGE(B95:B97)</f>
        <v>26.02333333333333</v>
      </c>
      <c r="D95" s="10">
        <f>STDEVP(B95:B97)</f>
        <v>0.28241026106633593</v>
      </c>
    </row>
    <row r="96" spans="1:11" x14ac:dyDescent="0.25">
      <c r="A96" s="2" t="s">
        <v>35</v>
      </c>
      <c r="B96" s="2">
        <v>26.28</v>
      </c>
    </row>
    <row r="97" spans="1:4" x14ac:dyDescent="0.25">
      <c r="A97" s="2" t="s">
        <v>35</v>
      </c>
      <c r="B97" s="2">
        <v>26.16</v>
      </c>
      <c r="C97" s="10"/>
      <c r="D97" s="10"/>
    </row>
    <row r="98" spans="1:4" x14ac:dyDescent="0.25">
      <c r="A98" s="2" t="s">
        <v>36</v>
      </c>
      <c r="B98" s="2">
        <v>24.9</v>
      </c>
      <c r="C98" s="10">
        <f>AVERAGE(B98:B100)</f>
        <v>24.88</v>
      </c>
      <c r="D98" s="10">
        <f>STDEVP(B98:B100)</f>
        <v>5.0990195135928153E-2</v>
      </c>
    </row>
    <row r="99" spans="1:4" x14ac:dyDescent="0.25">
      <c r="A99" s="2" t="s">
        <v>36</v>
      </c>
      <c r="B99" s="2">
        <v>24.93</v>
      </c>
    </row>
    <row r="100" spans="1:4" x14ac:dyDescent="0.25">
      <c r="A100" s="2" t="s">
        <v>36</v>
      </c>
      <c r="B100" s="2">
        <v>24.81</v>
      </c>
    </row>
    <row r="101" spans="1:4" x14ac:dyDescent="0.25">
      <c r="A101" s="2" t="s">
        <v>37</v>
      </c>
      <c r="B101" s="2">
        <v>27.5</v>
      </c>
      <c r="C101" s="10">
        <f>AVERAGE(B101:B102)</f>
        <v>27.625</v>
      </c>
      <c r="D101" s="10">
        <f>STDEVP(B101:B102)</f>
        <v>0.125</v>
      </c>
    </row>
    <row r="102" spans="1:4" x14ac:dyDescent="0.25">
      <c r="A102" s="2" t="s">
        <v>37</v>
      </c>
      <c r="B102" s="2">
        <v>27.75</v>
      </c>
    </row>
    <row r="103" spans="1:4" x14ac:dyDescent="0.25">
      <c r="A103" s="2" t="s">
        <v>37</v>
      </c>
      <c r="B103" s="2">
        <v>26.24</v>
      </c>
    </row>
    <row r="104" spans="1:4" x14ac:dyDescent="0.25">
      <c r="A104" s="2" t="s">
        <v>38</v>
      </c>
      <c r="B104" s="2">
        <v>24.4</v>
      </c>
      <c r="C104" s="10">
        <f>AVERAGE(B104:B106)</f>
        <v>24.293333333333333</v>
      </c>
      <c r="D104" s="10">
        <f>STDEVP(B104:B106)</f>
        <v>7.7172246018600982E-2</v>
      </c>
    </row>
    <row r="105" spans="1:4" x14ac:dyDescent="0.25">
      <c r="A105" s="2" t="s">
        <v>38</v>
      </c>
      <c r="B105" s="2">
        <v>24.22</v>
      </c>
    </row>
    <row r="106" spans="1:4" x14ac:dyDescent="0.25">
      <c r="A106" s="2" t="s">
        <v>38</v>
      </c>
      <c r="B106" s="2">
        <v>24.26</v>
      </c>
    </row>
    <row r="107" spans="1:4" x14ac:dyDescent="0.25">
      <c r="A107" s="2" t="s">
        <v>39</v>
      </c>
      <c r="B107" s="2">
        <v>26.73</v>
      </c>
      <c r="C107" s="10">
        <f>AVERAGE(B108:B109)</f>
        <v>26.73</v>
      </c>
      <c r="D107" s="10">
        <f>STDEVP(B108:B109)</f>
        <v>3.0000000000001137E-2</v>
      </c>
    </row>
    <row r="108" spans="1:4" x14ac:dyDescent="0.25">
      <c r="A108" s="2" t="s">
        <v>39</v>
      </c>
      <c r="B108" s="2">
        <v>26.76</v>
      </c>
    </row>
    <row r="109" spans="1:4" x14ac:dyDescent="0.25">
      <c r="A109" s="2" t="s">
        <v>39</v>
      </c>
      <c r="B109" s="2">
        <v>26.7</v>
      </c>
    </row>
    <row r="110" spans="1:4" x14ac:dyDescent="0.25">
      <c r="A110" s="2" t="s">
        <v>40</v>
      </c>
      <c r="B110" s="2">
        <v>23.49</v>
      </c>
      <c r="C110" s="10">
        <f>AVERAGE(B110:B112)</f>
        <v>23.193333333333332</v>
      </c>
      <c r="D110" s="10">
        <f>STDEVP(B110:B112)</f>
        <v>0.21171259344267138</v>
      </c>
    </row>
    <row r="111" spans="1:4" x14ac:dyDescent="0.25">
      <c r="A111" s="2" t="s">
        <v>40</v>
      </c>
      <c r="B111" s="2">
        <v>23.08</v>
      </c>
    </row>
    <row r="112" spans="1:4" x14ac:dyDescent="0.25">
      <c r="A112" s="2" t="s">
        <v>40</v>
      </c>
      <c r="B112" s="2">
        <v>23.01</v>
      </c>
      <c r="C112" s="10"/>
      <c r="D112" s="10"/>
    </row>
    <row r="113" spans="1:4" x14ac:dyDescent="0.25">
      <c r="A113" s="2" t="s">
        <v>41</v>
      </c>
      <c r="B113" s="2">
        <v>22.59</v>
      </c>
      <c r="C113" s="10">
        <f>AVERAGE(B113:B115)</f>
        <v>22.790000000000003</v>
      </c>
      <c r="D113" s="10">
        <f>STDEVP(B113:B115)</f>
        <v>0.22226110770892943</v>
      </c>
    </row>
    <row r="114" spans="1:4" x14ac:dyDescent="0.25">
      <c r="A114" s="2" t="s">
        <v>41</v>
      </c>
      <c r="B114" s="2">
        <v>22.68</v>
      </c>
    </row>
    <row r="115" spans="1:4" x14ac:dyDescent="0.25">
      <c r="A115" s="2" t="s">
        <v>41</v>
      </c>
      <c r="B115" s="2">
        <v>23.1</v>
      </c>
    </row>
    <row r="116" spans="1:4" x14ac:dyDescent="0.25">
      <c r="A116" s="2" t="s">
        <v>42</v>
      </c>
      <c r="B116" s="2">
        <v>24.03</v>
      </c>
      <c r="C116" s="10">
        <f>AVERAGE(B116:B118)</f>
        <v>24.02</v>
      </c>
      <c r="D116" s="10">
        <f>STDEVP(B116:B118)</f>
        <v>0.23280893453645643</v>
      </c>
    </row>
    <row r="117" spans="1:4" x14ac:dyDescent="0.25">
      <c r="A117" s="2" t="s">
        <v>42</v>
      </c>
      <c r="B117" s="2">
        <v>24.3</v>
      </c>
    </row>
    <row r="118" spans="1:4" x14ac:dyDescent="0.25">
      <c r="A118" s="2" t="s">
        <v>42</v>
      </c>
      <c r="B118" s="2">
        <v>23.73</v>
      </c>
    </row>
    <row r="119" spans="1:4" x14ac:dyDescent="0.25">
      <c r="A119" s="2" t="s">
        <v>43</v>
      </c>
      <c r="B119" s="2">
        <v>27.78</v>
      </c>
      <c r="C119" s="10">
        <f>AVERAGE(B119:B121)</f>
        <v>27.916666666666668</v>
      </c>
      <c r="D119" s="10">
        <f>STDEVP(B119:B121)</f>
        <v>0.20757863302586996</v>
      </c>
    </row>
    <row r="120" spans="1:4" x14ac:dyDescent="0.25">
      <c r="A120" s="2" t="s">
        <v>43</v>
      </c>
      <c r="B120" s="2">
        <v>28.21</v>
      </c>
    </row>
    <row r="121" spans="1:4" x14ac:dyDescent="0.25">
      <c r="A121" s="2" t="s">
        <v>43</v>
      </c>
      <c r="B121" s="2">
        <v>27.76</v>
      </c>
    </row>
    <row r="122" spans="1:4" x14ac:dyDescent="0.25">
      <c r="A122" s="2" t="s">
        <v>44</v>
      </c>
      <c r="B122" s="2">
        <v>28.22</v>
      </c>
      <c r="C122" s="10">
        <f>AVERAGE(B122,B124)</f>
        <v>28.22</v>
      </c>
      <c r="D122" s="10">
        <f>STDEVP(B122,B124)</f>
        <v>0</v>
      </c>
    </row>
    <row r="123" spans="1:4" x14ac:dyDescent="0.25">
      <c r="A123" s="2" t="s">
        <v>44</v>
      </c>
      <c r="B123" s="2">
        <v>26.12</v>
      </c>
    </row>
    <row r="124" spans="1:4" x14ac:dyDescent="0.25">
      <c r="A124" s="2" t="s">
        <v>44</v>
      </c>
      <c r="B124" s="2">
        <v>28.22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workbookViewId="0">
      <pane ySplit="1" topLeftCell="A2" activePane="bottomLeft" state="frozen"/>
      <selection pane="bottomLeft" activeCell="N81" sqref="N81"/>
    </sheetView>
  </sheetViews>
  <sheetFormatPr defaultRowHeight="15" x14ac:dyDescent="0.25"/>
  <cols>
    <col min="3" max="3" width="8.7109375" customWidth="1"/>
    <col min="4" max="5" width="13.7109375" customWidth="1"/>
    <col min="6" max="6" width="12.28515625" customWidth="1"/>
    <col min="9" max="9" width="9.140625" style="11"/>
    <col min="10" max="10" width="10.7109375" style="11" customWidth="1"/>
  </cols>
  <sheetData>
    <row r="1" spans="1:10" x14ac:dyDescent="0.25">
      <c r="A1" s="3" t="s">
        <v>0</v>
      </c>
      <c r="B1" s="3" t="s">
        <v>1</v>
      </c>
      <c r="C1" s="3" t="s">
        <v>53</v>
      </c>
      <c r="D1" s="3" t="s">
        <v>45</v>
      </c>
      <c r="E1" s="3" t="s">
        <v>46</v>
      </c>
      <c r="F1" s="3" t="s">
        <v>54</v>
      </c>
      <c r="G1" s="3" t="s">
        <v>46</v>
      </c>
      <c r="H1" s="3" t="s">
        <v>49</v>
      </c>
      <c r="I1" s="3" t="s">
        <v>50</v>
      </c>
      <c r="J1" s="3" t="s">
        <v>46</v>
      </c>
    </row>
    <row r="2" spans="1:10" x14ac:dyDescent="0.25">
      <c r="A2" s="2" t="s">
        <v>3</v>
      </c>
      <c r="B2" s="2">
        <v>28.31</v>
      </c>
    </row>
    <row r="3" spans="1:10" x14ac:dyDescent="0.25">
      <c r="A3" s="2" t="s">
        <v>3</v>
      </c>
      <c r="B3" s="2">
        <v>28.4</v>
      </c>
    </row>
    <row r="4" spans="1:10" x14ac:dyDescent="0.25">
      <c r="A4" s="2" t="s">
        <v>3</v>
      </c>
      <c r="B4" s="2">
        <v>28.46</v>
      </c>
    </row>
    <row r="5" spans="1:10" x14ac:dyDescent="0.25">
      <c r="A5" s="2" t="s">
        <v>4</v>
      </c>
      <c r="B5" s="2">
        <v>28.29</v>
      </c>
    </row>
    <row r="6" spans="1:10" x14ac:dyDescent="0.25">
      <c r="A6" s="2" t="s">
        <v>4</v>
      </c>
      <c r="B6" s="2">
        <v>28.12</v>
      </c>
    </row>
    <row r="7" spans="1:10" x14ac:dyDescent="0.25">
      <c r="A7" s="2" t="s">
        <v>4</v>
      </c>
      <c r="B7" s="2">
        <v>28.22</v>
      </c>
    </row>
    <row r="8" spans="1:10" x14ac:dyDescent="0.25">
      <c r="A8" s="2" t="s">
        <v>5</v>
      </c>
      <c r="B8" s="2">
        <v>28.08</v>
      </c>
    </row>
    <row r="9" spans="1:10" x14ac:dyDescent="0.25">
      <c r="A9" s="2" t="s">
        <v>5</v>
      </c>
      <c r="B9" s="2">
        <v>27.94</v>
      </c>
    </row>
    <row r="10" spans="1:10" x14ac:dyDescent="0.25">
      <c r="A10" s="2" t="s">
        <v>5</v>
      </c>
      <c r="B10" s="2">
        <v>28.08</v>
      </c>
    </row>
    <row r="11" spans="1:10" x14ac:dyDescent="0.25">
      <c r="A11" s="2" t="s">
        <v>6</v>
      </c>
      <c r="B11" s="2">
        <v>26.37</v>
      </c>
    </row>
    <row r="12" spans="1:10" x14ac:dyDescent="0.25">
      <c r="A12" s="2" t="s">
        <v>6</v>
      </c>
      <c r="B12" s="2">
        <v>26.38</v>
      </c>
    </row>
    <row r="13" spans="1:10" x14ac:dyDescent="0.25">
      <c r="A13" s="2" t="s">
        <v>6</v>
      </c>
      <c r="B13" s="2">
        <v>26.78</v>
      </c>
    </row>
    <row r="14" spans="1:10" x14ac:dyDescent="0.25">
      <c r="A14" s="2" t="s">
        <v>7</v>
      </c>
      <c r="B14" s="2">
        <v>28.33</v>
      </c>
    </row>
    <row r="15" spans="1:10" x14ac:dyDescent="0.25">
      <c r="A15" s="2" t="s">
        <v>7</v>
      </c>
      <c r="B15" s="2">
        <v>28.26</v>
      </c>
    </row>
    <row r="16" spans="1:10" x14ac:dyDescent="0.25">
      <c r="A16" s="2" t="s">
        <v>7</v>
      </c>
      <c r="B16" s="2">
        <v>28.49</v>
      </c>
    </row>
    <row r="17" spans="1:2" x14ac:dyDescent="0.25">
      <c r="A17" s="2" t="s">
        <v>8</v>
      </c>
      <c r="B17" s="2">
        <v>24.84</v>
      </c>
    </row>
    <row r="18" spans="1:2" x14ac:dyDescent="0.25">
      <c r="A18" s="2" t="s">
        <v>8</v>
      </c>
      <c r="B18" s="2">
        <v>25.12</v>
      </c>
    </row>
    <row r="19" spans="1:2" x14ac:dyDescent="0.25">
      <c r="A19" s="2" t="s">
        <v>8</v>
      </c>
      <c r="B19" s="2">
        <v>25.36</v>
      </c>
    </row>
    <row r="20" spans="1:2" x14ac:dyDescent="0.25">
      <c r="A20" s="2" t="s">
        <v>9</v>
      </c>
      <c r="B20" s="2">
        <v>26.8</v>
      </c>
    </row>
    <row r="21" spans="1:2" x14ac:dyDescent="0.25">
      <c r="A21" s="2" t="s">
        <v>9</v>
      </c>
      <c r="B21" s="2">
        <v>26.87</v>
      </c>
    </row>
    <row r="22" spans="1:2" x14ac:dyDescent="0.25">
      <c r="A22" s="2" t="s">
        <v>9</v>
      </c>
      <c r="B22" s="2">
        <v>26.79</v>
      </c>
    </row>
    <row r="23" spans="1:2" x14ac:dyDescent="0.25">
      <c r="A23" s="2" t="s">
        <v>10</v>
      </c>
      <c r="B23" s="2">
        <v>24.34</v>
      </c>
    </row>
    <row r="24" spans="1:2" x14ac:dyDescent="0.25">
      <c r="A24" s="2" t="s">
        <v>10</v>
      </c>
      <c r="B24" s="2">
        <v>24.19</v>
      </c>
    </row>
    <row r="25" spans="1:2" x14ac:dyDescent="0.25">
      <c r="A25" s="2" t="s">
        <v>10</v>
      </c>
      <c r="B25" s="2">
        <v>24.12</v>
      </c>
    </row>
    <row r="26" spans="1:2" x14ac:dyDescent="0.25">
      <c r="A26" s="2" t="s">
        <v>11</v>
      </c>
      <c r="B26" s="2">
        <v>27.51</v>
      </c>
    </row>
    <row r="27" spans="1:2" x14ac:dyDescent="0.25">
      <c r="A27" s="2" t="s">
        <v>11</v>
      </c>
      <c r="B27" s="2">
        <v>26.97</v>
      </c>
    </row>
    <row r="28" spans="1:2" x14ac:dyDescent="0.25">
      <c r="A28" s="2" t="s">
        <v>11</v>
      </c>
      <c r="B28" s="2">
        <v>26.86</v>
      </c>
    </row>
    <row r="29" spans="1:2" x14ac:dyDescent="0.25">
      <c r="A29" s="2" t="s">
        <v>12</v>
      </c>
      <c r="B29" s="2">
        <v>30.15</v>
      </c>
    </row>
    <row r="30" spans="1:2" x14ac:dyDescent="0.25">
      <c r="A30" s="2" t="s">
        <v>12</v>
      </c>
      <c r="B30" s="2">
        <v>40</v>
      </c>
    </row>
    <row r="31" spans="1:2" x14ac:dyDescent="0.25">
      <c r="A31" s="2" t="s">
        <v>12</v>
      </c>
      <c r="B31" s="2">
        <v>29.98</v>
      </c>
    </row>
    <row r="32" spans="1:2" x14ac:dyDescent="0.25">
      <c r="A32" s="2"/>
      <c r="B32" s="2"/>
    </row>
    <row r="33" spans="1:2" x14ac:dyDescent="0.25">
      <c r="A33" s="2" t="s">
        <v>14</v>
      </c>
      <c r="B33" s="2">
        <v>32.42</v>
      </c>
    </row>
    <row r="34" spans="1:2" x14ac:dyDescent="0.25">
      <c r="A34" s="2" t="s">
        <v>14</v>
      </c>
      <c r="B34" s="2">
        <v>31.74</v>
      </c>
    </row>
    <row r="35" spans="1:2" x14ac:dyDescent="0.25">
      <c r="A35" s="2" t="s">
        <v>14</v>
      </c>
      <c r="B35" s="2">
        <v>32.93</v>
      </c>
    </row>
    <row r="36" spans="1:2" x14ac:dyDescent="0.25">
      <c r="A36" s="2" t="s">
        <v>23</v>
      </c>
      <c r="B36" s="2">
        <v>32.01</v>
      </c>
    </row>
    <row r="37" spans="1:2" x14ac:dyDescent="0.25">
      <c r="A37" s="2" t="s">
        <v>23</v>
      </c>
      <c r="B37" s="2">
        <v>32.29</v>
      </c>
    </row>
    <row r="38" spans="1:2" x14ac:dyDescent="0.25">
      <c r="A38" s="2" t="s">
        <v>23</v>
      </c>
      <c r="B38" s="2">
        <v>31.19</v>
      </c>
    </row>
    <row r="39" spans="1:2" x14ac:dyDescent="0.25">
      <c r="A39" s="2" t="s">
        <v>15</v>
      </c>
      <c r="B39" s="2">
        <v>30.82</v>
      </c>
    </row>
    <row r="40" spans="1:2" x14ac:dyDescent="0.25">
      <c r="A40" s="2" t="s">
        <v>15</v>
      </c>
      <c r="B40" s="2">
        <v>30.71</v>
      </c>
    </row>
    <row r="41" spans="1:2" x14ac:dyDescent="0.25">
      <c r="A41" s="2" t="s">
        <v>15</v>
      </c>
      <c r="B41" s="2">
        <v>30.65</v>
      </c>
    </row>
    <row r="42" spans="1:2" x14ac:dyDescent="0.25">
      <c r="A42" s="2" t="s">
        <v>16</v>
      </c>
      <c r="B42" s="2">
        <v>23.85</v>
      </c>
    </row>
    <row r="43" spans="1:2" x14ac:dyDescent="0.25">
      <c r="A43" s="2" t="s">
        <v>16</v>
      </c>
      <c r="B43" s="2">
        <v>23.98</v>
      </c>
    </row>
    <row r="44" spans="1:2" x14ac:dyDescent="0.25">
      <c r="A44" s="2" t="s">
        <v>16</v>
      </c>
      <c r="B44" s="2">
        <v>23.95</v>
      </c>
    </row>
    <row r="45" spans="1:2" x14ac:dyDescent="0.25">
      <c r="A45" s="2" t="s">
        <v>17</v>
      </c>
      <c r="B45" s="2">
        <v>30.93</v>
      </c>
    </row>
    <row r="46" spans="1:2" x14ac:dyDescent="0.25">
      <c r="A46" s="2" t="s">
        <v>17</v>
      </c>
      <c r="B46" s="2">
        <v>32.130000000000003</v>
      </c>
    </row>
    <row r="47" spans="1:2" x14ac:dyDescent="0.25">
      <c r="A47" s="2" t="s">
        <v>17</v>
      </c>
      <c r="B47" s="2">
        <v>31.19</v>
      </c>
    </row>
    <row r="48" spans="1:2" x14ac:dyDescent="0.25">
      <c r="A48" s="2" t="s">
        <v>18</v>
      </c>
      <c r="B48" s="2">
        <v>22.61</v>
      </c>
    </row>
    <row r="49" spans="1:10" x14ac:dyDescent="0.25">
      <c r="A49" s="2" t="s">
        <v>18</v>
      </c>
      <c r="B49" s="2">
        <v>22.71</v>
      </c>
    </row>
    <row r="50" spans="1:10" x14ac:dyDescent="0.25">
      <c r="A50" s="2" t="s">
        <v>18</v>
      </c>
      <c r="B50" s="2">
        <v>22.62</v>
      </c>
    </row>
    <row r="51" spans="1:10" x14ac:dyDescent="0.25">
      <c r="A51" s="2" t="s">
        <v>19</v>
      </c>
      <c r="B51" s="2">
        <v>22.72</v>
      </c>
    </row>
    <row r="52" spans="1:10" x14ac:dyDescent="0.25">
      <c r="A52" s="2" t="s">
        <v>19</v>
      </c>
      <c r="B52" s="2">
        <v>22.63</v>
      </c>
    </row>
    <row r="53" spans="1:10" x14ac:dyDescent="0.25">
      <c r="A53" s="2" t="s">
        <v>19</v>
      </c>
      <c r="B53" s="2">
        <v>22.79</v>
      </c>
    </row>
    <row r="54" spans="1:10" x14ac:dyDescent="0.25">
      <c r="A54" s="2" t="s">
        <v>20</v>
      </c>
      <c r="B54" s="2">
        <v>25.94</v>
      </c>
    </row>
    <row r="55" spans="1:10" x14ac:dyDescent="0.25">
      <c r="A55" s="2" t="s">
        <v>20</v>
      </c>
      <c r="B55" s="2">
        <v>25.86</v>
      </c>
    </row>
    <row r="56" spans="1:10" x14ac:dyDescent="0.25">
      <c r="A56" s="2" t="s">
        <v>20</v>
      </c>
      <c r="B56" s="2">
        <v>25.54</v>
      </c>
    </row>
    <row r="57" spans="1:10" x14ac:dyDescent="0.25">
      <c r="A57" s="2" t="s">
        <v>21</v>
      </c>
      <c r="B57" s="2">
        <v>22.21</v>
      </c>
    </row>
    <row r="58" spans="1:10" x14ac:dyDescent="0.25">
      <c r="A58" s="2" t="s">
        <v>21</v>
      </c>
      <c r="B58" s="2">
        <v>22.08</v>
      </c>
    </row>
    <row r="59" spans="1:10" x14ac:dyDescent="0.25">
      <c r="A59" s="2" t="s">
        <v>21</v>
      </c>
      <c r="B59" s="2">
        <v>22.08</v>
      </c>
    </row>
    <row r="60" spans="1:10" x14ac:dyDescent="0.25">
      <c r="A60" s="2" t="s">
        <v>22</v>
      </c>
      <c r="B60" s="2">
        <v>24.21</v>
      </c>
    </row>
    <row r="61" spans="1:10" x14ac:dyDescent="0.25">
      <c r="A61" s="2" t="s">
        <v>22</v>
      </c>
      <c r="B61" s="2">
        <v>24.43</v>
      </c>
    </row>
    <row r="62" spans="1:10" x14ac:dyDescent="0.25">
      <c r="A62" s="2" t="s">
        <v>22</v>
      </c>
      <c r="B62" s="2">
        <v>24.08</v>
      </c>
    </row>
    <row r="63" spans="1:10" x14ac:dyDescent="0.25">
      <c r="A63" s="2"/>
      <c r="B63" s="2"/>
    </row>
    <row r="64" spans="1:10" x14ac:dyDescent="0.25">
      <c r="A64" s="2" t="s">
        <v>25</v>
      </c>
      <c r="B64" s="2">
        <v>30.48</v>
      </c>
      <c r="C64" s="8">
        <f>10^((B64-41.911)/-3.506)</f>
        <v>1821.4226147779304</v>
      </c>
      <c r="D64" s="13">
        <f>AVERAGE(C64:C66)</f>
        <v>1482.5821003052579</v>
      </c>
      <c r="E64" s="13">
        <f>STDEVP(C64:C66)</f>
        <v>274.08492262790486</v>
      </c>
      <c r="F64" s="12">
        <f>D64/D95</f>
        <v>1.2528486385522614E-2</v>
      </c>
      <c r="G64" s="12">
        <f>((D64+E64)/(D95+E95))-F64</f>
        <v>-4.2126859316465176E-5</v>
      </c>
      <c r="H64" s="9">
        <v>1</v>
      </c>
      <c r="I64" s="14">
        <v>0</v>
      </c>
      <c r="J64" s="14">
        <f>G64</f>
        <v>-4.2126859316465176E-5</v>
      </c>
    </row>
    <row r="65" spans="1:10" x14ac:dyDescent="0.25">
      <c r="A65" s="2" t="s">
        <v>25</v>
      </c>
      <c r="B65" s="2">
        <v>30.8</v>
      </c>
      <c r="C65" s="8">
        <f t="shared" ref="C65:C95" si="0">10^((B65-41.911)/-3.506)</f>
        <v>1476.1776292119769</v>
      </c>
      <c r="D65" s="8"/>
      <c r="E65" s="8"/>
      <c r="F65" s="12"/>
      <c r="H65" t="s">
        <v>55</v>
      </c>
    </row>
    <row r="66" spans="1:10" x14ac:dyDescent="0.25">
      <c r="A66" s="2" t="s">
        <v>25</v>
      </c>
      <c r="B66" s="2">
        <v>31.18</v>
      </c>
      <c r="C66" s="8">
        <f t="shared" si="0"/>
        <v>1150.1460569258661</v>
      </c>
      <c r="D66" s="8"/>
      <c r="E66" s="8"/>
      <c r="F66" s="12"/>
    </row>
    <row r="67" spans="1:10" x14ac:dyDescent="0.25">
      <c r="A67" s="2" t="s">
        <v>26</v>
      </c>
      <c r="B67" s="2">
        <v>27.98</v>
      </c>
      <c r="C67" s="8">
        <f t="shared" si="0"/>
        <v>9407.4960468348363</v>
      </c>
      <c r="D67" s="13">
        <f>AVERAGE(C67:C69)</f>
        <v>9628.1871811631972</v>
      </c>
      <c r="E67" s="13">
        <f>STDEVP(C67:C69)</f>
        <v>494.70704923174992</v>
      </c>
      <c r="F67" s="12">
        <f>D67/D98</f>
        <v>3.9828289891644553E-2</v>
      </c>
      <c r="G67" s="12">
        <f>((D67+E67)/(D98+E98))-F67</f>
        <v>7.1434430091350809E-4</v>
      </c>
      <c r="H67" s="9">
        <f>F67/$F$64</f>
        <v>3.1790184916246891</v>
      </c>
      <c r="I67" s="14">
        <f>LOG(H67,2)</f>
        <v>1.6685814083279331</v>
      </c>
      <c r="J67" s="14">
        <f>(((F67+G67)/($F$64+$G$64))-H67)</f>
        <v>6.7935442984345951E-2</v>
      </c>
    </row>
    <row r="68" spans="1:10" x14ac:dyDescent="0.25">
      <c r="A68" s="2" t="s">
        <v>26</v>
      </c>
      <c r="B68" s="2">
        <v>28.02</v>
      </c>
      <c r="C68" s="8">
        <f t="shared" si="0"/>
        <v>9163.5769550171226</v>
      </c>
      <c r="D68" s="8"/>
      <c r="E68" s="8"/>
      <c r="F68" s="12"/>
    </row>
    <row r="69" spans="1:10" x14ac:dyDescent="0.25">
      <c r="A69" s="2" t="s">
        <v>26</v>
      </c>
      <c r="B69" s="2">
        <v>27.84</v>
      </c>
      <c r="C69" s="8">
        <f t="shared" si="0"/>
        <v>10313.488541637631</v>
      </c>
      <c r="D69" s="8"/>
      <c r="E69" s="8"/>
      <c r="F69" s="12"/>
    </row>
    <row r="70" spans="1:10" x14ac:dyDescent="0.25">
      <c r="A70" s="2" t="s">
        <v>27</v>
      </c>
      <c r="B70" s="2">
        <v>26.78</v>
      </c>
      <c r="C70" s="8">
        <f t="shared" si="0"/>
        <v>20689.235262397862</v>
      </c>
      <c r="D70" s="13">
        <f>AVERAGE(C70:C72)</f>
        <v>21494.397401830302</v>
      </c>
      <c r="E70" s="13">
        <f>STDEVP(C70:C72)</f>
        <v>951.81762686935292</v>
      </c>
      <c r="F70" s="12">
        <f>D70/D101</f>
        <v>0.51241508219340182</v>
      </c>
      <c r="G70" s="12">
        <f>((D70+E70)/(D101+E101))-F70</f>
        <v>-1.6812739955710032E-2</v>
      </c>
      <c r="H70" s="9">
        <f>F70/$F$64</f>
        <v>40.899999124038388</v>
      </c>
      <c r="I70" s="14">
        <f>LOG(H70,2)</f>
        <v>5.3540289071559641</v>
      </c>
      <c r="J70" s="14">
        <f>((F70+G70)/($F$64+$G$64))-H70</f>
        <v>-1.2084988755047448</v>
      </c>
    </row>
    <row r="71" spans="1:10" x14ac:dyDescent="0.25">
      <c r="A71" s="2" t="s">
        <v>27</v>
      </c>
      <c r="B71" s="2">
        <v>26.63</v>
      </c>
      <c r="C71" s="8">
        <f t="shared" si="0"/>
        <v>22831.173654122009</v>
      </c>
      <c r="D71" s="8"/>
      <c r="E71" s="8"/>
      <c r="F71" s="12"/>
    </row>
    <row r="72" spans="1:10" x14ac:dyDescent="0.25">
      <c r="A72" s="2" t="s">
        <v>27</v>
      </c>
      <c r="B72" s="2">
        <v>26.76</v>
      </c>
      <c r="C72" s="8">
        <f t="shared" si="0"/>
        <v>20962.783288971044</v>
      </c>
      <c r="D72" s="8"/>
      <c r="E72" s="8"/>
      <c r="F72" s="12"/>
    </row>
    <row r="73" spans="1:10" x14ac:dyDescent="0.25">
      <c r="A73" s="2" t="s">
        <v>28</v>
      </c>
      <c r="B73" s="2">
        <v>22.76</v>
      </c>
      <c r="C73" s="8">
        <f t="shared" si="0"/>
        <v>289968.12258383102</v>
      </c>
      <c r="D73" s="13">
        <f>AVERAGE(C73:C75)</f>
        <v>331030.50216342305</v>
      </c>
      <c r="E73" s="13">
        <f>STDEVP(C73:C75)</f>
        <v>34604.069746475601</v>
      </c>
      <c r="F73" s="12">
        <f>D73/D104</f>
        <v>0.94061144681205844</v>
      </c>
      <c r="G73" s="12">
        <f>((D73+E73)/(D104+E104))-F73</f>
        <v>5.0175340143951752E-2</v>
      </c>
      <c r="H73" s="9">
        <f>F73/$F$64</f>
        <v>75.077820086789501</v>
      </c>
      <c r="I73" s="14">
        <f>LOG(H73,2)</f>
        <v>6.2303148564621784</v>
      </c>
      <c r="J73" s="14">
        <f>((F73+G73)/($F$64+$G$64))-H73</f>
        <v>4.2717120868247918</v>
      </c>
    </row>
    <row r="74" spans="1:10" x14ac:dyDescent="0.25">
      <c r="A74" s="2" t="s">
        <v>28</v>
      </c>
      <c r="B74" s="2">
        <v>22.37</v>
      </c>
      <c r="C74" s="8">
        <f t="shared" si="0"/>
        <v>374617.5632656322</v>
      </c>
      <c r="D74" s="8"/>
      <c r="E74" s="8"/>
      <c r="F74" s="12"/>
    </row>
    <row r="75" spans="1:10" x14ac:dyDescent="0.25">
      <c r="A75" s="2" t="s">
        <v>28</v>
      </c>
      <c r="B75" s="2">
        <v>22.57</v>
      </c>
      <c r="C75" s="8">
        <f t="shared" si="0"/>
        <v>328505.82064080588</v>
      </c>
      <c r="D75" s="8"/>
      <c r="E75" s="8"/>
      <c r="F75" s="12"/>
    </row>
    <row r="76" spans="1:10" x14ac:dyDescent="0.25">
      <c r="A76" s="2" t="s">
        <v>29</v>
      </c>
      <c r="B76" s="2">
        <v>27.15</v>
      </c>
      <c r="C76" s="8">
        <f t="shared" si="0"/>
        <v>16225.98487226961</v>
      </c>
      <c r="D76" s="13">
        <f>AVERAGE(C76:C78)</f>
        <v>11619.146078847976</v>
      </c>
      <c r="E76" s="13">
        <f>STDEVP(C76:C78)</f>
        <v>3258.3885964003612</v>
      </c>
      <c r="F76" s="12">
        <f>D76/D107</f>
        <v>0.15682606228325821</v>
      </c>
      <c r="G76" s="12">
        <f>((D76+E76)/(D107+E107))-F76</f>
        <v>4.0884582420901344E-2</v>
      </c>
      <c r="H76" s="9">
        <f>F76/$F$64</f>
        <v>12.517558582693576</v>
      </c>
      <c r="I76" s="14">
        <f>LOG(H76,2)</f>
        <v>3.645881302197485</v>
      </c>
      <c r="J76" s="14">
        <f>((F76+G76)/($F$64+$G$64))-H76</f>
        <v>3.3165717968784669</v>
      </c>
    </row>
    <row r="77" spans="1:10" x14ac:dyDescent="0.25">
      <c r="A77" s="2" t="s">
        <v>29</v>
      </c>
      <c r="B77" s="2">
        <v>27.98</v>
      </c>
      <c r="C77" s="8">
        <f t="shared" si="0"/>
        <v>9407.4960468348363</v>
      </c>
      <c r="D77" s="8"/>
      <c r="E77" s="8"/>
      <c r="F77" s="12"/>
    </row>
    <row r="78" spans="1:10" x14ac:dyDescent="0.25">
      <c r="A78" s="2" t="s">
        <v>29</v>
      </c>
      <c r="B78" s="2">
        <v>28.01</v>
      </c>
      <c r="C78" s="8">
        <f t="shared" si="0"/>
        <v>9223.9573174394845</v>
      </c>
      <c r="D78" s="8"/>
      <c r="E78" s="8"/>
      <c r="F78" s="12"/>
    </row>
    <row r="79" spans="1:10" x14ac:dyDescent="0.25">
      <c r="A79" s="2" t="s">
        <v>30</v>
      </c>
      <c r="B79" s="2">
        <v>21.86</v>
      </c>
      <c r="C79" s="8">
        <f t="shared" si="0"/>
        <v>523664.40170993702</v>
      </c>
      <c r="D79" s="13">
        <f>AVERAGE(C79:C81)</f>
        <v>519376.3357627865</v>
      </c>
      <c r="E79" s="13">
        <f>STDEVP(C79:C81)</f>
        <v>16907.102572057938</v>
      </c>
      <c r="F79" s="12">
        <f>D79/D110</f>
        <v>0.72514012117842686</v>
      </c>
      <c r="G79" s="12">
        <f>((D79+E79)/(D110+E110))-F79</f>
        <v>-6.1840868042018604E-2</v>
      </c>
      <c r="H79" s="9">
        <v>1</v>
      </c>
      <c r="I79" s="14">
        <v>0</v>
      </c>
      <c r="J79" s="14">
        <f>G79</f>
        <v>-6.1840868042018604E-2</v>
      </c>
    </row>
    <row r="80" spans="1:10" x14ac:dyDescent="0.25">
      <c r="A80" s="2" t="s">
        <v>30</v>
      </c>
      <c r="B80" s="2">
        <v>21.82</v>
      </c>
      <c r="C80" s="8">
        <f t="shared" si="0"/>
        <v>537603.47221803386</v>
      </c>
      <c r="D80" s="8"/>
      <c r="E80" s="8"/>
      <c r="F80" s="12"/>
    </row>
    <row r="81" spans="1:10" x14ac:dyDescent="0.25">
      <c r="A81" s="2" t="s">
        <v>30</v>
      </c>
      <c r="B81" s="2">
        <v>21.94</v>
      </c>
      <c r="C81" s="8">
        <f t="shared" si="0"/>
        <v>496861.13336038857</v>
      </c>
      <c r="D81" s="8"/>
      <c r="E81" s="8"/>
      <c r="F81" s="12"/>
    </row>
    <row r="82" spans="1:10" x14ac:dyDescent="0.25">
      <c r="A82" s="2" t="s">
        <v>31</v>
      </c>
      <c r="B82" s="2">
        <v>23.03</v>
      </c>
      <c r="C82" s="8">
        <f t="shared" si="0"/>
        <v>242850.73271580428</v>
      </c>
      <c r="D82" s="13">
        <f>AVERAGE(C82:C84)</f>
        <v>234358.50805378388</v>
      </c>
      <c r="E82" s="13">
        <f>STDEVP(C82:C84)</f>
        <v>13157.548224499806</v>
      </c>
      <c r="F82" s="12">
        <f>D82/D113</f>
        <v>0.25263546115728192</v>
      </c>
      <c r="G82" s="12">
        <f>((D82+E82)/(D113+E113))-F82</f>
        <v>-1.7588121990539274E-2</v>
      </c>
      <c r="H82" s="9">
        <f>F82/$F$79</f>
        <v>0.34839537046539842</v>
      </c>
      <c r="I82" s="14">
        <f>LOG(H82,2)</f>
        <v>-1.5212026415906164</v>
      </c>
      <c r="J82" s="14">
        <f>(((F82+G82)/($F$79+$G$79))-H82)</f>
        <v>5.9655579621885058E-3</v>
      </c>
    </row>
    <row r="83" spans="1:10" x14ac:dyDescent="0.25">
      <c r="A83" s="2" t="s">
        <v>31</v>
      </c>
      <c r="B83" s="2">
        <v>23.21</v>
      </c>
      <c r="C83" s="8">
        <f t="shared" si="0"/>
        <v>215773.87407173216</v>
      </c>
      <c r="D83" s="8"/>
      <c r="E83" s="8"/>
      <c r="F83" s="12"/>
    </row>
    <row r="84" spans="1:10" x14ac:dyDescent="0.25">
      <c r="A84" s="2" t="s">
        <v>31</v>
      </c>
      <c r="B84" s="2">
        <v>23.02</v>
      </c>
      <c r="C84" s="8">
        <f t="shared" si="0"/>
        <v>244450.9173738152</v>
      </c>
      <c r="D84" s="8"/>
      <c r="E84" s="8"/>
      <c r="F84" s="12"/>
    </row>
    <row r="85" spans="1:10" x14ac:dyDescent="0.25">
      <c r="A85" s="2" t="s">
        <v>32</v>
      </c>
      <c r="B85" s="2">
        <v>19.79</v>
      </c>
      <c r="C85" s="8">
        <f t="shared" si="0"/>
        <v>2039245.3509948237</v>
      </c>
      <c r="D85" s="13">
        <f>AVERAGE(C85:C87)</f>
        <v>1785473.0430164458</v>
      </c>
      <c r="E85" s="13">
        <f>STDEVP(C85:C87)</f>
        <v>182123.20612897721</v>
      </c>
      <c r="F85" s="12">
        <f>D85/D116</f>
        <v>4.218462376235391</v>
      </c>
      <c r="G85" s="12">
        <f>((D85+E85)/(D116+E116))-F85</f>
        <v>-0.17203827962729168</v>
      </c>
      <c r="H85" s="9">
        <f>F85/$F$79</f>
        <v>5.8174444538801113</v>
      </c>
      <c r="I85" s="14">
        <f>LOG(H85,2)</f>
        <v>2.5403855305564029</v>
      </c>
      <c r="J85" s="14">
        <f>(((F85+G85)/($F$79+$G$79))-H85)</f>
        <v>0.2830057991159487</v>
      </c>
    </row>
    <row r="86" spans="1:10" x14ac:dyDescent="0.25">
      <c r="A86" s="2" t="s">
        <v>32</v>
      </c>
      <c r="B86" s="2">
        <v>20.14</v>
      </c>
      <c r="C86" s="8">
        <f t="shared" si="0"/>
        <v>1620468.5851098164</v>
      </c>
      <c r="D86" s="8"/>
      <c r="E86" s="8"/>
      <c r="F86" s="12"/>
      <c r="G86" s="12"/>
    </row>
    <row r="87" spans="1:10" x14ac:dyDescent="0.25">
      <c r="A87" s="2" t="s">
        <v>32</v>
      </c>
      <c r="B87" s="2">
        <v>20.07</v>
      </c>
      <c r="C87" s="8">
        <f t="shared" si="0"/>
        <v>1696705.1929446971</v>
      </c>
      <c r="D87" s="8"/>
      <c r="E87" s="8"/>
      <c r="F87" s="12"/>
    </row>
    <row r="88" spans="1:10" x14ac:dyDescent="0.25">
      <c r="A88" s="2" t="s">
        <v>33</v>
      </c>
      <c r="B88" s="2">
        <v>21.16</v>
      </c>
      <c r="C88" s="8">
        <f t="shared" si="0"/>
        <v>829298.31223176024</v>
      </c>
      <c r="D88" s="13">
        <f>AVERAGE(C88:C90)</f>
        <v>740671.11178404756</v>
      </c>
      <c r="E88" s="13">
        <f>STDEVP(C88:C90)</f>
        <v>74891.493479543205</v>
      </c>
      <c r="F88" s="12">
        <f>D88/D119</f>
        <v>21.161958100463195</v>
      </c>
      <c r="G88" s="12">
        <f>((D88+E88)/(D119+E119))-F88</f>
        <v>-0.46694026211902795</v>
      </c>
      <c r="H88" s="9">
        <f>F88/$F$79</f>
        <v>29.183267457429949</v>
      </c>
      <c r="I88" s="14">
        <f>LOG(H88,2)</f>
        <v>4.8670695162078017</v>
      </c>
      <c r="J88" s="14">
        <f>(((F88+G88)/($F$79+$G$79))-H88)</f>
        <v>2.0168548711990155</v>
      </c>
    </row>
    <row r="89" spans="1:10" x14ac:dyDescent="0.25">
      <c r="A89" s="2" t="s">
        <v>33</v>
      </c>
      <c r="B89" s="2">
        <v>21.32</v>
      </c>
      <c r="C89" s="8">
        <f t="shared" si="0"/>
        <v>746577.21087226772</v>
      </c>
      <c r="D89" s="8"/>
      <c r="E89" s="8"/>
      <c r="F89" s="12"/>
    </row>
    <row r="90" spans="1:10" x14ac:dyDescent="0.25">
      <c r="A90" s="2" t="s">
        <v>33</v>
      </c>
      <c r="B90" s="2">
        <v>21.54</v>
      </c>
      <c r="C90" s="8">
        <f t="shared" si="0"/>
        <v>646137.81224811496</v>
      </c>
      <c r="D90" s="8"/>
      <c r="E90" s="8"/>
      <c r="F90" s="12"/>
    </row>
    <row r="91" spans="1:10" x14ac:dyDescent="0.25">
      <c r="A91" s="2" t="s">
        <v>34</v>
      </c>
      <c r="B91" s="2">
        <v>24.84</v>
      </c>
      <c r="C91" s="8">
        <f t="shared" si="0"/>
        <v>73974.420971674408</v>
      </c>
      <c r="D91" s="13">
        <f>AVERAGE(C91:C93)</f>
        <v>76061.00520907309</v>
      </c>
      <c r="E91" s="13">
        <f>STDEVP(C91:C93)</f>
        <v>8353.3648342953256</v>
      </c>
      <c r="F91" s="12">
        <f>D91/D122</f>
        <v>2.6605359181147197</v>
      </c>
      <c r="G91" s="12">
        <f>((D91+E91)/(D122+E122))-F91</f>
        <v>0.29219213074649231</v>
      </c>
      <c r="H91" s="9">
        <f>F91/$F$79</f>
        <v>3.6689956056921478</v>
      </c>
      <c r="I91" s="14">
        <f>LOG(H91,2)</f>
        <v>1.8753851766905869</v>
      </c>
      <c r="J91" s="14">
        <f>(((F91+G91)/($F$79+$G$79))-H91)</f>
        <v>0.78258192119220737</v>
      </c>
    </row>
    <row r="92" spans="1:10" x14ac:dyDescent="0.25">
      <c r="A92" s="2" t="s">
        <v>34</v>
      </c>
      <c r="B92" s="2">
        <v>24.59</v>
      </c>
      <c r="C92" s="8">
        <f t="shared" si="0"/>
        <v>87174.187135880638</v>
      </c>
    </row>
    <row r="93" spans="1:10" x14ac:dyDescent="0.25">
      <c r="A93" s="2" t="s">
        <v>34</v>
      </c>
      <c r="B93" s="2">
        <v>24.99</v>
      </c>
      <c r="C93" s="8">
        <f t="shared" si="0"/>
        <v>67034.407519664208</v>
      </c>
    </row>
    <row r="94" spans="1:10" x14ac:dyDescent="0.25">
      <c r="A94" s="2"/>
      <c r="B94" s="2"/>
      <c r="D94" s="10"/>
      <c r="E94" s="10"/>
    </row>
    <row r="95" spans="1:10" x14ac:dyDescent="0.25">
      <c r="A95" s="2" t="s">
        <v>35</v>
      </c>
      <c r="B95" s="2">
        <v>25.63</v>
      </c>
      <c r="C95" s="8">
        <f>10^((B95-44.277)/-3.6033)</f>
        <v>149616.15581405809</v>
      </c>
      <c r="D95" s="13">
        <f>AVERAGE(C95:C97)</f>
        <v>118336.88880553574</v>
      </c>
      <c r="E95" s="13">
        <f>STDEVP(C95:C97)</f>
        <v>22349.995890223774</v>
      </c>
    </row>
    <row r="96" spans="1:10" x14ac:dyDescent="0.25">
      <c r="A96" s="2" t="s">
        <v>35</v>
      </c>
      <c r="B96" s="2">
        <v>26.28</v>
      </c>
      <c r="C96" s="8">
        <f t="shared" ref="C96:C124" si="1">10^((B96-44.277)/-3.6033)</f>
        <v>98761.640229052646</v>
      </c>
      <c r="D96" s="8"/>
      <c r="E96" s="8"/>
    </row>
    <row r="97" spans="1:5" x14ac:dyDescent="0.25">
      <c r="A97" s="2" t="s">
        <v>35</v>
      </c>
      <c r="B97" s="2">
        <v>26.16</v>
      </c>
      <c r="C97" s="8">
        <f t="shared" si="1"/>
        <v>106632.87037349651</v>
      </c>
      <c r="D97" s="13"/>
      <c r="E97" s="13"/>
    </row>
    <row r="98" spans="1:5" x14ac:dyDescent="0.25">
      <c r="A98" s="2" t="s">
        <v>36</v>
      </c>
      <c r="B98" s="2">
        <v>24.9</v>
      </c>
      <c r="C98" s="8">
        <f t="shared" si="1"/>
        <v>238545.13309804967</v>
      </c>
      <c r="D98" s="13">
        <f>AVERAGE(C98:C100)</f>
        <v>241742.41995720394</v>
      </c>
      <c r="E98" s="13">
        <f>STDEVP(C98:C100)</f>
        <v>7942.7431310171805</v>
      </c>
    </row>
    <row r="99" spans="1:5" x14ac:dyDescent="0.25">
      <c r="A99" s="2" t="s">
        <v>36</v>
      </c>
      <c r="B99" s="2">
        <v>24.93</v>
      </c>
      <c r="C99" s="8">
        <f t="shared" si="1"/>
        <v>234015.62665581828</v>
      </c>
      <c r="D99" s="8"/>
      <c r="E99" s="8"/>
    </row>
    <row r="100" spans="1:5" x14ac:dyDescent="0.25">
      <c r="A100" s="2" t="s">
        <v>36</v>
      </c>
      <c r="B100" s="2">
        <v>24.81</v>
      </c>
      <c r="C100" s="8">
        <f t="shared" si="1"/>
        <v>252666.50011774391</v>
      </c>
      <c r="D100" s="8"/>
      <c r="E100" s="8"/>
    </row>
    <row r="101" spans="1:5" x14ac:dyDescent="0.25">
      <c r="A101" s="2" t="s">
        <v>37</v>
      </c>
      <c r="B101" s="2">
        <v>27.5</v>
      </c>
      <c r="C101" s="8">
        <f t="shared" si="1"/>
        <v>45290.776729086581</v>
      </c>
      <c r="D101" s="13">
        <f>AVERAGE(C101:C102)</f>
        <v>41947.237988825691</v>
      </c>
      <c r="E101" s="13">
        <f>STDEVP(C101:C102)</f>
        <v>3343.5387402608903</v>
      </c>
    </row>
    <row r="102" spans="1:5" x14ac:dyDescent="0.25">
      <c r="A102" s="2" t="s">
        <v>37</v>
      </c>
      <c r="B102" s="2">
        <v>27.75</v>
      </c>
      <c r="C102" s="8">
        <f t="shared" si="1"/>
        <v>38603.699248564801</v>
      </c>
      <c r="D102" s="8"/>
      <c r="E102" s="8"/>
    </row>
    <row r="103" spans="1:5" x14ac:dyDescent="0.25">
      <c r="A103" s="2" t="s">
        <v>37</v>
      </c>
      <c r="B103" s="2">
        <v>26.24</v>
      </c>
      <c r="C103" s="8">
        <f t="shared" si="1"/>
        <v>101318.6114667256</v>
      </c>
      <c r="D103" s="8"/>
      <c r="E103" s="8"/>
    </row>
    <row r="104" spans="1:5" x14ac:dyDescent="0.25">
      <c r="A104" s="2" t="s">
        <v>38</v>
      </c>
      <c r="B104" s="2">
        <v>24.4</v>
      </c>
      <c r="C104" s="8">
        <f t="shared" si="1"/>
        <v>328346.39392173465</v>
      </c>
      <c r="D104" s="13">
        <f>AVERAGE(C104:C106)</f>
        <v>351931.18612936203</v>
      </c>
      <c r="E104" s="13">
        <f>STDEVP(C104:C106)</f>
        <v>17103.379857570551</v>
      </c>
    </row>
    <row r="105" spans="1:5" x14ac:dyDescent="0.25">
      <c r="A105" s="2" t="s">
        <v>38</v>
      </c>
      <c r="B105" s="2">
        <v>24.22</v>
      </c>
      <c r="C105" s="8">
        <f t="shared" si="1"/>
        <v>368371.87075916072</v>
      </c>
      <c r="D105" s="8"/>
      <c r="E105" s="8"/>
    </row>
    <row r="106" spans="1:5" x14ac:dyDescent="0.25">
      <c r="A106" s="2" t="s">
        <v>38</v>
      </c>
      <c r="B106" s="2">
        <v>24.26</v>
      </c>
      <c r="C106" s="8">
        <f t="shared" si="1"/>
        <v>359075.29370719078</v>
      </c>
      <c r="D106" s="13"/>
      <c r="E106" s="13"/>
    </row>
    <row r="107" spans="1:5" x14ac:dyDescent="0.25">
      <c r="A107" s="2" t="s">
        <v>39</v>
      </c>
      <c r="B107" s="2">
        <v>26.73</v>
      </c>
      <c r="C107" s="8">
        <f t="shared" si="1"/>
        <v>74080.30682924205</v>
      </c>
      <c r="D107" s="13">
        <f>AVERAGE(C107:C109)</f>
        <v>74089.382272836447</v>
      </c>
      <c r="E107" s="13">
        <f>STDEVP(C107:C109)</f>
        <v>1159.6499556004405</v>
      </c>
    </row>
    <row r="108" spans="1:5" x14ac:dyDescent="0.25">
      <c r="A108" s="2" t="s">
        <v>39</v>
      </c>
      <c r="B108" s="2">
        <v>26.76</v>
      </c>
      <c r="C108" s="8">
        <f t="shared" si="1"/>
        <v>72673.666405823256</v>
      </c>
      <c r="D108" s="8"/>
      <c r="E108" s="8"/>
    </row>
    <row r="109" spans="1:5" x14ac:dyDescent="0.25">
      <c r="A109" s="2" t="s">
        <v>39</v>
      </c>
      <c r="B109" s="2">
        <v>26.7</v>
      </c>
      <c r="C109" s="8">
        <f t="shared" si="1"/>
        <v>75514.173583444062</v>
      </c>
      <c r="D109" s="8"/>
      <c r="E109" s="8"/>
    </row>
    <row r="110" spans="1:5" x14ac:dyDescent="0.25">
      <c r="A110" s="2" t="s">
        <v>40</v>
      </c>
      <c r="B110" s="2">
        <v>23.49</v>
      </c>
      <c r="C110" s="8">
        <f t="shared" si="1"/>
        <v>587325.05498290039</v>
      </c>
      <c r="D110" s="13">
        <f>AVERAGE(C110:C112)</f>
        <v>716242.72412171436</v>
      </c>
      <c r="E110" s="13">
        <f>STDEVP(C110:C112)</f>
        <v>92266.309770650187</v>
      </c>
    </row>
    <row r="111" spans="1:5" x14ac:dyDescent="0.25">
      <c r="A111" s="2" t="s">
        <v>40</v>
      </c>
      <c r="B111" s="2">
        <v>23.08</v>
      </c>
      <c r="C111" s="8">
        <f t="shared" si="1"/>
        <v>763243.49992441793</v>
      </c>
      <c r="D111" s="8"/>
      <c r="E111" s="8"/>
    </row>
    <row r="112" spans="1:5" x14ac:dyDescent="0.25">
      <c r="A112" s="2" t="s">
        <v>40</v>
      </c>
      <c r="B112" s="2">
        <v>23.01</v>
      </c>
      <c r="C112" s="8">
        <f t="shared" si="1"/>
        <v>798159.61745782476</v>
      </c>
      <c r="D112" s="8"/>
      <c r="E112" s="8"/>
    </row>
    <row r="113" spans="1:5" x14ac:dyDescent="0.25">
      <c r="A113" s="2" t="s">
        <v>41</v>
      </c>
      <c r="B113" s="2">
        <v>22.59</v>
      </c>
      <c r="C113" s="8">
        <f t="shared" si="1"/>
        <v>1043877.5827642838</v>
      </c>
      <c r="D113" s="13">
        <f>AVERAGE(C113:C115)</f>
        <v>927654.8390325954</v>
      </c>
      <c r="E113" s="13">
        <f>STDEVP(C113:C115)</f>
        <v>125392.84555614923</v>
      </c>
    </row>
    <row r="114" spans="1:5" x14ac:dyDescent="0.25">
      <c r="A114" s="2" t="s">
        <v>41</v>
      </c>
      <c r="B114" s="2">
        <v>22.68</v>
      </c>
      <c r="C114" s="8">
        <f t="shared" si="1"/>
        <v>985535.94086487929</v>
      </c>
      <c r="D114" s="8"/>
      <c r="E114" s="8"/>
    </row>
    <row r="115" spans="1:5" x14ac:dyDescent="0.25">
      <c r="A115" s="2" t="s">
        <v>41</v>
      </c>
      <c r="B115" s="2">
        <v>23.1</v>
      </c>
      <c r="C115" s="8">
        <f t="shared" si="1"/>
        <v>753550.99346862314</v>
      </c>
      <c r="D115" s="13"/>
      <c r="E115" s="13"/>
    </row>
    <row r="116" spans="1:5" x14ac:dyDescent="0.25">
      <c r="A116" s="2" t="s">
        <v>42</v>
      </c>
      <c r="B116" s="2">
        <v>24.03</v>
      </c>
      <c r="C116" s="8">
        <f t="shared" si="1"/>
        <v>415925.83972031926</v>
      </c>
      <c r="D116" s="13">
        <f>AVERAGE(C116:C118)</f>
        <v>423252.09608952934</v>
      </c>
      <c r="E116" s="13">
        <f>STDEVP(C116:C118)</f>
        <v>63003.472325742165</v>
      </c>
    </row>
    <row r="117" spans="1:5" x14ac:dyDescent="0.25">
      <c r="A117" s="2" t="s">
        <v>42</v>
      </c>
      <c r="B117" s="2">
        <v>24.3</v>
      </c>
      <c r="C117" s="8">
        <f t="shared" si="1"/>
        <v>350013.33376837219</v>
      </c>
      <c r="D117" s="8"/>
      <c r="E117" s="8"/>
    </row>
    <row r="118" spans="1:5" x14ac:dyDescent="0.25">
      <c r="A118" s="2" t="s">
        <v>42</v>
      </c>
      <c r="B118" s="2">
        <v>23.73</v>
      </c>
      <c r="C118" s="8">
        <f t="shared" si="1"/>
        <v>503817.11477989668</v>
      </c>
      <c r="D118" s="8"/>
      <c r="E118" s="8"/>
    </row>
    <row r="119" spans="1:5" x14ac:dyDescent="0.25">
      <c r="A119" s="2" t="s">
        <v>43</v>
      </c>
      <c r="B119" s="2">
        <v>27.78</v>
      </c>
      <c r="C119" s="8">
        <f t="shared" si="1"/>
        <v>37870.690353478829</v>
      </c>
      <c r="D119" s="13">
        <f>AVERAGE(C119:C121)</f>
        <v>35000.121835031685</v>
      </c>
      <c r="E119" s="13">
        <f>STDEVP(C119:C121)</f>
        <v>4408.5228752182929</v>
      </c>
    </row>
    <row r="120" spans="1:5" x14ac:dyDescent="0.25">
      <c r="A120" s="2" t="s">
        <v>43</v>
      </c>
      <c r="B120" s="2">
        <v>28.21</v>
      </c>
      <c r="C120" s="8">
        <f t="shared" si="1"/>
        <v>28771.875214422507</v>
      </c>
      <c r="D120" s="8"/>
      <c r="E120" s="8"/>
    </row>
    <row r="121" spans="1:5" x14ac:dyDescent="0.25">
      <c r="A121" s="2" t="s">
        <v>43</v>
      </c>
      <c r="B121" s="2">
        <v>27.76</v>
      </c>
      <c r="C121" s="8">
        <f t="shared" si="1"/>
        <v>38357.799937193726</v>
      </c>
      <c r="D121" s="8"/>
      <c r="E121" s="8"/>
    </row>
    <row r="122" spans="1:5" x14ac:dyDescent="0.25">
      <c r="A122" s="2" t="s">
        <v>44</v>
      </c>
      <c r="B122" s="2">
        <v>28.22</v>
      </c>
      <c r="C122" s="8">
        <f t="shared" si="1"/>
        <v>28588.603029637208</v>
      </c>
      <c r="D122" s="13">
        <f>AVERAGE(C122,C124)</f>
        <v>28588.603029637208</v>
      </c>
      <c r="E122" s="13">
        <f>STDEVP(C122,C124)</f>
        <v>0</v>
      </c>
    </row>
    <row r="123" spans="1:5" x14ac:dyDescent="0.25">
      <c r="A123" s="2" t="s">
        <v>44</v>
      </c>
      <c r="B123" s="2">
        <v>26.12</v>
      </c>
      <c r="C123" s="8">
        <f t="shared" si="1"/>
        <v>109393.63033964491</v>
      </c>
    </row>
    <row r="124" spans="1:5" x14ac:dyDescent="0.25">
      <c r="A124" s="2" t="s">
        <v>44</v>
      </c>
      <c r="B124" s="2">
        <v>28.22</v>
      </c>
      <c r="C124" s="8">
        <f t="shared" si="1"/>
        <v>28588.603029637208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pane ySplit="1" topLeftCell="A2" activePane="bottomLeft" state="frozen"/>
      <selection pane="bottomLeft" activeCell="N44" sqref="N44"/>
    </sheetView>
  </sheetViews>
  <sheetFormatPr defaultRowHeight="15" x14ac:dyDescent="0.25"/>
  <cols>
    <col min="1" max="4" width="9.140625" style="2"/>
  </cols>
  <sheetData>
    <row r="1" spans="1:11" x14ac:dyDescent="0.25">
      <c r="A1" s="1" t="s">
        <v>51</v>
      </c>
      <c r="B1" s="1" t="s">
        <v>0</v>
      </c>
      <c r="C1" s="1" t="s">
        <v>1</v>
      </c>
      <c r="D1" s="1" t="s">
        <v>45</v>
      </c>
      <c r="E1" s="1" t="s">
        <v>46</v>
      </c>
    </row>
    <row r="2" spans="1:11" x14ac:dyDescent="0.25">
      <c r="A2" s="2">
        <v>7</v>
      </c>
      <c r="B2" s="2" t="s">
        <v>13</v>
      </c>
      <c r="C2" s="2">
        <v>17.37</v>
      </c>
      <c r="D2" s="10">
        <f>AVERAGE(C2:C4)</f>
        <v>17.353333333333332</v>
      </c>
      <c r="E2" s="10">
        <f>STDEVP(C2:C4)</f>
        <v>0.24931015935086853</v>
      </c>
    </row>
    <row r="3" spans="1:11" x14ac:dyDescent="0.25">
      <c r="A3" s="2">
        <v>7</v>
      </c>
      <c r="B3" s="2" t="s">
        <v>13</v>
      </c>
      <c r="C3" s="2">
        <v>17.04</v>
      </c>
    </row>
    <row r="4" spans="1:11" x14ac:dyDescent="0.25">
      <c r="A4" s="2">
        <v>7</v>
      </c>
      <c r="B4" s="2" t="s">
        <v>13</v>
      </c>
      <c r="C4" s="2">
        <v>17.649999999999999</v>
      </c>
    </row>
    <row r="5" spans="1:11" x14ac:dyDescent="0.25">
      <c r="A5" s="2">
        <v>6</v>
      </c>
      <c r="B5" s="2" t="s">
        <v>13</v>
      </c>
      <c r="C5" s="2">
        <v>20.88</v>
      </c>
      <c r="D5" s="10">
        <f>AVERAGE(C5:C7)</f>
        <v>20.930000000000003</v>
      </c>
      <c r="E5" s="10">
        <f>STDEVP(C5:C7)</f>
        <v>7.7888809636985704E-2</v>
      </c>
    </row>
    <row r="6" spans="1:11" x14ac:dyDescent="0.25">
      <c r="A6" s="2">
        <v>6</v>
      </c>
      <c r="B6" s="2" t="s">
        <v>13</v>
      </c>
      <c r="C6" s="2">
        <v>21.04</v>
      </c>
    </row>
    <row r="7" spans="1:11" x14ac:dyDescent="0.25">
      <c r="A7" s="2">
        <v>6</v>
      </c>
      <c r="B7" s="2" t="s">
        <v>13</v>
      </c>
      <c r="C7" s="2">
        <v>20.87</v>
      </c>
    </row>
    <row r="8" spans="1:11" x14ac:dyDescent="0.25">
      <c r="A8" s="2">
        <v>5</v>
      </c>
      <c r="B8" s="2" t="s">
        <v>13</v>
      </c>
      <c r="C8" s="2">
        <v>24.4</v>
      </c>
      <c r="D8" s="10">
        <f>AVERAGE(C8:C10)</f>
        <v>24.320000000000004</v>
      </c>
      <c r="E8" s="10">
        <f>STDEVP(C8:C10)</f>
        <v>5.8878405775517728E-2</v>
      </c>
    </row>
    <row r="9" spans="1:11" x14ac:dyDescent="0.25">
      <c r="A9" s="2">
        <v>5</v>
      </c>
      <c r="B9" s="2" t="s">
        <v>13</v>
      </c>
      <c r="C9" s="2">
        <v>24.3</v>
      </c>
      <c r="I9" s="7"/>
      <c r="J9" s="7"/>
    </row>
    <row r="10" spans="1:11" x14ac:dyDescent="0.25">
      <c r="A10" s="2">
        <v>5</v>
      </c>
      <c r="B10" s="2" t="s">
        <v>13</v>
      </c>
      <c r="C10" s="2">
        <v>24.26</v>
      </c>
      <c r="I10" s="2"/>
      <c r="J10" s="2"/>
      <c r="K10" s="2"/>
    </row>
    <row r="11" spans="1:11" x14ac:dyDescent="0.25">
      <c r="A11" s="2">
        <v>4</v>
      </c>
      <c r="B11" s="2" t="s">
        <v>13</v>
      </c>
      <c r="C11" s="2">
        <v>27.87</v>
      </c>
      <c r="D11" s="10">
        <f>AVERAGE(C11:C13)</f>
        <v>27.909999999999997</v>
      </c>
      <c r="E11" s="10">
        <f>STDEVP(C11:C13)</f>
        <v>3.7416573867739569E-2</v>
      </c>
      <c r="I11" s="4"/>
      <c r="J11" s="4"/>
      <c r="K11" s="5"/>
    </row>
    <row r="12" spans="1:11" x14ac:dyDescent="0.25">
      <c r="A12" s="2">
        <v>4</v>
      </c>
      <c r="B12" s="2" t="s">
        <v>13</v>
      </c>
      <c r="C12" s="2">
        <v>27.96</v>
      </c>
      <c r="I12" s="4"/>
      <c r="J12" s="6"/>
      <c r="K12" s="5"/>
    </row>
    <row r="13" spans="1:11" x14ac:dyDescent="0.25">
      <c r="A13" s="2">
        <v>4</v>
      </c>
      <c r="B13" s="2" t="s">
        <v>13</v>
      </c>
      <c r="C13" s="2">
        <v>27.9</v>
      </c>
      <c r="I13" s="4"/>
      <c r="J13" s="4"/>
      <c r="K13" s="5"/>
    </row>
    <row r="14" spans="1:11" x14ac:dyDescent="0.25">
      <c r="I14" s="5"/>
      <c r="J14" s="5"/>
      <c r="K14" s="5"/>
    </row>
    <row r="15" spans="1:11" x14ac:dyDescent="0.25">
      <c r="A15" s="2">
        <v>7</v>
      </c>
      <c r="B15" s="2" t="s">
        <v>2</v>
      </c>
      <c r="C15" s="2">
        <v>18.62</v>
      </c>
      <c r="D15" s="10">
        <f>AVERAGE(C15:C17)</f>
        <v>18.533333333333331</v>
      </c>
      <c r="E15" s="10">
        <f>STDEVP(C15:C17)</f>
        <v>9.5684667296049505E-2</v>
      </c>
      <c r="I15" s="5"/>
      <c r="J15" s="5"/>
      <c r="K15" s="5"/>
    </row>
    <row r="16" spans="1:11" x14ac:dyDescent="0.25">
      <c r="A16" s="2">
        <v>7</v>
      </c>
      <c r="B16" s="2" t="s">
        <v>2</v>
      </c>
      <c r="C16" s="2">
        <v>18.399999999999999</v>
      </c>
      <c r="I16" s="7"/>
      <c r="J16" s="7"/>
      <c r="K16" s="2"/>
    </row>
    <row r="17" spans="1:11" x14ac:dyDescent="0.25">
      <c r="A17" s="2">
        <v>7</v>
      </c>
      <c r="B17" s="2" t="s">
        <v>2</v>
      </c>
      <c r="C17" s="2">
        <v>18.579999999999998</v>
      </c>
      <c r="I17" s="2"/>
      <c r="J17" s="2"/>
      <c r="K17" s="2"/>
    </row>
    <row r="18" spans="1:11" x14ac:dyDescent="0.25">
      <c r="A18" s="2">
        <v>6</v>
      </c>
      <c r="B18" s="2" t="s">
        <v>2</v>
      </c>
      <c r="C18" s="2">
        <v>23.4</v>
      </c>
      <c r="D18" s="10">
        <f>AVERAGE(C18:C20)</f>
        <v>23.5</v>
      </c>
      <c r="E18" s="10">
        <f>STDEVP(C18:C20)</f>
        <v>9.0921211313239977E-2</v>
      </c>
      <c r="I18" s="4"/>
      <c r="J18" s="4"/>
      <c r="K18" s="5"/>
    </row>
    <row r="19" spans="1:11" x14ac:dyDescent="0.25">
      <c r="A19" s="2">
        <v>6</v>
      </c>
      <c r="B19" s="2" t="s">
        <v>2</v>
      </c>
      <c r="C19" s="2">
        <v>23.48</v>
      </c>
      <c r="I19" s="4"/>
      <c r="J19" s="4"/>
      <c r="K19" s="5"/>
    </row>
    <row r="20" spans="1:11" x14ac:dyDescent="0.25">
      <c r="A20" s="2">
        <v>6</v>
      </c>
      <c r="B20" s="2" t="s">
        <v>2</v>
      </c>
      <c r="C20" s="2">
        <v>23.62</v>
      </c>
      <c r="I20" s="4"/>
      <c r="J20" s="5"/>
      <c r="K20" s="5"/>
    </row>
    <row r="21" spans="1:11" x14ac:dyDescent="0.25">
      <c r="A21" s="2">
        <v>5</v>
      </c>
      <c r="B21" s="2" t="s">
        <v>2</v>
      </c>
      <c r="C21" s="2">
        <v>26.01</v>
      </c>
      <c r="D21" s="10">
        <f>AVERAGE(C21:C23)</f>
        <v>26.133333333333336</v>
      </c>
      <c r="E21" s="10">
        <f>STDEVP(C21:C23)</f>
        <v>9.4633797110521251E-2</v>
      </c>
      <c r="I21" s="5"/>
      <c r="J21" s="5"/>
      <c r="K21" s="5"/>
    </row>
    <row r="22" spans="1:11" x14ac:dyDescent="0.25">
      <c r="A22" s="2">
        <v>5</v>
      </c>
      <c r="B22" s="2" t="s">
        <v>2</v>
      </c>
      <c r="C22" s="2">
        <v>26.24</v>
      </c>
    </row>
    <row r="23" spans="1:11" x14ac:dyDescent="0.25">
      <c r="A23" s="2">
        <v>5</v>
      </c>
      <c r="B23" s="2" t="s">
        <v>2</v>
      </c>
      <c r="C23" s="2">
        <v>26.15</v>
      </c>
    </row>
    <row r="24" spans="1:11" x14ac:dyDescent="0.25">
      <c r="A24" s="2">
        <v>4</v>
      </c>
      <c r="B24" s="2" t="s">
        <v>2</v>
      </c>
      <c r="C24" s="2">
        <v>29.61</v>
      </c>
      <c r="D24" s="10">
        <f>AVERAGE(C24:C26)</f>
        <v>29.666666666666668</v>
      </c>
      <c r="E24" s="10">
        <f>STDEVP(C24:C26)</f>
        <v>4.9216076867445065E-2</v>
      </c>
    </row>
    <row r="25" spans="1:11" x14ac:dyDescent="0.25">
      <c r="A25" s="2">
        <v>4</v>
      </c>
      <c r="B25" s="2" t="s">
        <v>2</v>
      </c>
      <c r="C25" s="2">
        <v>29.66</v>
      </c>
    </row>
    <row r="26" spans="1:11" x14ac:dyDescent="0.25">
      <c r="A26" s="2">
        <v>4</v>
      </c>
      <c r="B26" s="2" t="s">
        <v>2</v>
      </c>
      <c r="C26" s="2">
        <v>29.73</v>
      </c>
    </row>
    <row r="28" spans="1:11" x14ac:dyDescent="0.25">
      <c r="A28" s="2">
        <v>7</v>
      </c>
      <c r="B28" s="2" t="s">
        <v>24</v>
      </c>
      <c r="C28" s="2">
        <v>19.16</v>
      </c>
      <c r="D28" s="10">
        <f>AVERAGE(C2:C4)</f>
        <v>17.353333333333332</v>
      </c>
      <c r="E28" s="10">
        <f>STDEVP(C2:C4)</f>
        <v>0.24931015935086853</v>
      </c>
    </row>
    <row r="29" spans="1:11" x14ac:dyDescent="0.25">
      <c r="A29" s="2">
        <v>7</v>
      </c>
      <c r="B29" s="2" t="s">
        <v>24</v>
      </c>
      <c r="C29" s="2">
        <v>19.470000000000002</v>
      </c>
      <c r="E29" s="2"/>
    </row>
    <row r="30" spans="1:11" x14ac:dyDescent="0.25">
      <c r="A30" s="2">
        <v>7</v>
      </c>
      <c r="B30" s="2" t="s">
        <v>24</v>
      </c>
      <c r="C30" s="2">
        <v>19.350000000000001</v>
      </c>
    </row>
    <row r="31" spans="1:11" x14ac:dyDescent="0.25">
      <c r="A31" s="2">
        <v>6</v>
      </c>
      <c r="B31" s="2" t="s">
        <v>24</v>
      </c>
      <c r="C31" s="2">
        <v>22.68</v>
      </c>
      <c r="D31" s="10">
        <f>AVERAGE(C5:C7)</f>
        <v>20.930000000000003</v>
      </c>
      <c r="E31" s="10">
        <f>STDEVP(C5:C7)</f>
        <v>7.7888809636985704E-2</v>
      </c>
    </row>
    <row r="32" spans="1:11" x14ac:dyDescent="0.25">
      <c r="A32" s="2">
        <v>6</v>
      </c>
      <c r="B32" s="2" t="s">
        <v>24</v>
      </c>
      <c r="C32" s="2">
        <v>22.65</v>
      </c>
    </row>
    <row r="33" spans="1:5" x14ac:dyDescent="0.25">
      <c r="A33" s="2">
        <v>6</v>
      </c>
      <c r="B33" s="2" t="s">
        <v>24</v>
      </c>
      <c r="C33" s="2">
        <v>22.59</v>
      </c>
    </row>
    <row r="34" spans="1:5" x14ac:dyDescent="0.25">
      <c r="A34" s="2">
        <v>5</v>
      </c>
      <c r="B34" s="2" t="s">
        <v>24</v>
      </c>
      <c r="C34" s="2">
        <v>26.16</v>
      </c>
      <c r="D34" s="10">
        <f>AVERAGE(C8:C10)</f>
        <v>24.320000000000004</v>
      </c>
      <c r="E34" s="10">
        <f>STDEVP(C8:C10)</f>
        <v>5.8878405775517728E-2</v>
      </c>
    </row>
    <row r="35" spans="1:5" x14ac:dyDescent="0.25">
      <c r="A35" s="2">
        <v>5</v>
      </c>
      <c r="B35" s="2" t="s">
        <v>24</v>
      </c>
      <c r="C35" s="2">
        <v>26.73</v>
      </c>
    </row>
    <row r="36" spans="1:5" x14ac:dyDescent="0.25">
      <c r="A36" s="2">
        <v>5</v>
      </c>
      <c r="B36" s="2" t="s">
        <v>24</v>
      </c>
      <c r="C36" s="2">
        <v>26.46</v>
      </c>
    </row>
    <row r="37" spans="1:5" x14ac:dyDescent="0.25">
      <c r="A37" s="2">
        <v>4</v>
      </c>
      <c r="B37" s="2" t="s">
        <v>24</v>
      </c>
      <c r="C37" s="2">
        <v>29.84</v>
      </c>
      <c r="D37" s="10">
        <f>AVERAGE(C11:C13)</f>
        <v>27.909999999999997</v>
      </c>
      <c r="E37" s="10">
        <f>STDEVP(C11:C13)</f>
        <v>3.7416573867739569E-2</v>
      </c>
    </row>
    <row r="38" spans="1:5" x14ac:dyDescent="0.25">
      <c r="A38" s="2">
        <v>4</v>
      </c>
      <c r="B38" s="2" t="s">
        <v>24</v>
      </c>
      <c r="C38" s="2">
        <v>29.27</v>
      </c>
    </row>
    <row r="39" spans="1:5" x14ac:dyDescent="0.25">
      <c r="A39" s="2">
        <v>4</v>
      </c>
      <c r="B39" s="2" t="s">
        <v>24</v>
      </c>
      <c r="C39" s="2">
        <v>29.55</v>
      </c>
    </row>
    <row r="41" spans="1:5" x14ac:dyDescent="0.25">
      <c r="A41" s="2">
        <v>7</v>
      </c>
      <c r="B41" s="2" t="s">
        <v>52</v>
      </c>
      <c r="C41" s="2">
        <v>18.91</v>
      </c>
      <c r="D41" s="10">
        <f>AVERAGE(C15:C17)</f>
        <v>18.533333333333331</v>
      </c>
      <c r="E41" s="10">
        <f>STDEVP(C15:C17)</f>
        <v>9.5684667296049505E-2</v>
      </c>
    </row>
    <row r="42" spans="1:5" x14ac:dyDescent="0.25">
      <c r="A42" s="2">
        <v>7</v>
      </c>
      <c r="B42" s="2" t="s">
        <v>52</v>
      </c>
      <c r="C42" s="2">
        <v>18.82</v>
      </c>
    </row>
    <row r="43" spans="1:5" x14ac:dyDescent="0.25">
      <c r="A43" s="2">
        <v>7</v>
      </c>
      <c r="B43" s="2" t="s">
        <v>52</v>
      </c>
      <c r="C43" s="2">
        <v>18.87</v>
      </c>
      <c r="D43" s="10"/>
      <c r="E43" s="10"/>
    </row>
    <row r="44" spans="1:5" x14ac:dyDescent="0.25">
      <c r="A44" s="2">
        <v>6</v>
      </c>
      <c r="B44" s="2" t="s">
        <v>52</v>
      </c>
      <c r="C44" s="2">
        <v>22.9</v>
      </c>
      <c r="D44" s="10">
        <f>AVERAGE(C18:C20)</f>
        <v>23.5</v>
      </c>
      <c r="E44" s="10">
        <f>STDEVP(C18:C20)</f>
        <v>9.0921211313239977E-2</v>
      </c>
    </row>
    <row r="45" spans="1:5" x14ac:dyDescent="0.25">
      <c r="A45" s="2">
        <v>6</v>
      </c>
      <c r="B45" s="2" t="s">
        <v>52</v>
      </c>
      <c r="C45" s="2">
        <v>23.07</v>
      </c>
    </row>
    <row r="46" spans="1:5" x14ac:dyDescent="0.25">
      <c r="A46" s="2">
        <v>6</v>
      </c>
      <c r="B46" s="2" t="s">
        <v>52</v>
      </c>
      <c r="C46" s="2">
        <v>23.02</v>
      </c>
    </row>
    <row r="47" spans="1:5" x14ac:dyDescent="0.25">
      <c r="A47" s="2">
        <v>5</v>
      </c>
      <c r="B47" s="2" t="s">
        <v>52</v>
      </c>
      <c r="C47" s="2">
        <v>27.11</v>
      </c>
      <c r="D47" s="10">
        <f>AVERAGE(C21:C23)</f>
        <v>26.133333333333336</v>
      </c>
      <c r="E47" s="10">
        <f>STDEVP(C21:C23)</f>
        <v>9.4633797110521251E-2</v>
      </c>
    </row>
    <row r="48" spans="1:5" x14ac:dyDescent="0.25">
      <c r="A48" s="2">
        <v>5</v>
      </c>
      <c r="B48" s="2" t="s">
        <v>52</v>
      </c>
      <c r="C48" s="2">
        <v>27.24</v>
      </c>
    </row>
    <row r="49" spans="1:5" x14ac:dyDescent="0.25">
      <c r="A49" s="2">
        <v>5</v>
      </c>
      <c r="B49" s="2" t="s">
        <v>52</v>
      </c>
      <c r="C49" s="2">
        <v>27.15</v>
      </c>
    </row>
    <row r="50" spans="1:5" x14ac:dyDescent="0.25">
      <c r="A50" s="2">
        <v>4</v>
      </c>
      <c r="B50" s="2" t="s">
        <v>52</v>
      </c>
      <c r="C50" s="2">
        <v>29.56</v>
      </c>
      <c r="D50" s="10">
        <f>AVERAGE(C24:C26)</f>
        <v>29.666666666666668</v>
      </c>
      <c r="E50" s="10">
        <f>STDEVP(C24:C26)</f>
        <v>4.9216076867445065E-2</v>
      </c>
    </row>
    <row r="51" spans="1:5" x14ac:dyDescent="0.25">
      <c r="A51" s="2">
        <v>4</v>
      </c>
      <c r="B51" s="2" t="s">
        <v>52</v>
      </c>
      <c r="C51" s="2">
        <v>29.28</v>
      </c>
    </row>
    <row r="52" spans="1:5" x14ac:dyDescent="0.25">
      <c r="A52" s="2">
        <v>4</v>
      </c>
      <c r="B52" s="2" t="s">
        <v>52</v>
      </c>
      <c r="C52" s="2">
        <v>30.37</v>
      </c>
    </row>
  </sheetData>
  <mergeCells count="2">
    <mergeCell ref="I9:J9"/>
    <mergeCell ref="I16:J1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Data_REL</vt:lpstr>
      <vt:lpstr>Data_ABS</vt:lpstr>
      <vt:lpstr>Kalibracni krivky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lochik</dc:creator>
  <cp:lastModifiedBy>lochik</cp:lastModifiedBy>
  <dcterms:created xsi:type="dcterms:W3CDTF">2017-01-12T22:10:07Z</dcterms:created>
  <dcterms:modified xsi:type="dcterms:W3CDTF">2017-01-13T10:29:50Z</dcterms:modified>
</cp:coreProperties>
</file>