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rozoval\Desktop\7. cvičení_pca\IS\"/>
    </mc:Choice>
  </mc:AlternateContent>
  <bookViews>
    <workbookView xWindow="360" yWindow="105" windowWidth="13395" windowHeight="9270"/>
  </bookViews>
  <sheets>
    <sheet name="výpočet" sheetId="2" r:id="rId1"/>
    <sheet name="Statistica-variables" sheetId="4" r:id="rId2"/>
    <sheet name="Statistica-cases" sheetId="5" r:id="rId3"/>
  </sheets>
  <calcPr calcId="162913"/>
</workbook>
</file>

<file path=xl/calcChain.xml><?xml version="1.0" encoding="utf-8"?>
<calcChain xmlns="http://schemas.openxmlformats.org/spreadsheetml/2006/main">
  <c r="P16" i="2" l="1"/>
  <c r="Q16" i="2"/>
  <c r="P17" i="2"/>
  <c r="Q17" i="2"/>
  <c r="G21" i="2"/>
  <c r="G20" i="2"/>
  <c r="M21" i="2"/>
  <c r="J21" i="2"/>
  <c r="F15" i="2"/>
  <c r="E15" i="2"/>
  <c r="G29" i="2"/>
  <c r="G28" i="2"/>
  <c r="G27" i="2"/>
  <c r="C28" i="2"/>
  <c r="C29" i="2"/>
  <c r="C30" i="2"/>
  <c r="C31" i="2"/>
  <c r="C27" i="2"/>
  <c r="B32" i="2"/>
  <c r="M20" i="2" l="1"/>
  <c r="M15" i="2"/>
  <c r="J20" i="2"/>
  <c r="J15" i="2"/>
  <c r="G15" i="2"/>
  <c r="B20" i="2"/>
  <c r="C20" i="2"/>
  <c r="G31" i="2" l="1"/>
  <c r="I48" i="4"/>
  <c r="H48" i="4"/>
  <c r="J47" i="4" s="1"/>
  <c r="I47" i="4"/>
  <c r="H47" i="4"/>
  <c r="H41" i="4"/>
  <c r="J41" i="4" s="1"/>
  <c r="I41" i="4"/>
  <c r="I40" i="4"/>
  <c r="H40" i="4"/>
  <c r="F19" i="2"/>
  <c r="M19" i="2" s="1"/>
  <c r="E16" i="2"/>
  <c r="J16" i="2" s="1"/>
  <c r="J40" i="4" l="1"/>
  <c r="J48" i="4"/>
  <c r="E18" i="2"/>
  <c r="J18" i="2" s="1"/>
  <c r="F17" i="2"/>
  <c r="M17" i="2" s="1"/>
  <c r="F16" i="2"/>
  <c r="M16" i="2" s="1"/>
  <c r="E17" i="2"/>
  <c r="J17" i="2" s="1"/>
  <c r="E19" i="2"/>
  <c r="F18" i="2"/>
  <c r="M18" i="2" s="1"/>
  <c r="G17" i="2"/>
  <c r="G16" i="2" l="1"/>
  <c r="G19" i="2"/>
  <c r="J19" i="2"/>
  <c r="G18" i="2"/>
</calcChain>
</file>

<file path=xl/sharedStrings.xml><?xml version="1.0" encoding="utf-8"?>
<sst xmlns="http://schemas.openxmlformats.org/spreadsheetml/2006/main" count="115" uniqueCount="69">
  <si>
    <t>kovariance</t>
  </si>
  <si>
    <t>rozptyl x1</t>
  </si>
  <si>
    <t>rozptyl y1</t>
  </si>
  <si>
    <t>korelace</t>
  </si>
  <si>
    <r>
      <rPr>
        <b/>
        <sz val="11"/>
        <color theme="1"/>
        <rFont val="Calibri"/>
        <family val="2"/>
        <charset val="238"/>
        <scheme val="minor"/>
      </rPr>
      <t>y</t>
    </r>
    <r>
      <rPr>
        <sz val="11"/>
        <color theme="1"/>
        <rFont val="Calibri"/>
        <family val="2"/>
        <charset val="238"/>
        <scheme val="minor"/>
      </rPr>
      <t>1</t>
    </r>
  </si>
  <si>
    <t>Výška (cm)</t>
  </si>
  <si>
    <t>Váha (kg)</t>
  </si>
  <si>
    <t>Původní datová matice</t>
  </si>
  <si>
    <t>Průměr:</t>
  </si>
  <si>
    <t>Kovariance:</t>
  </si>
  <si>
    <t>Centrované hodnoty</t>
  </si>
  <si>
    <r>
      <t>(y-</t>
    </r>
    <r>
      <rPr>
        <sz val="11"/>
        <color theme="1"/>
        <rFont val="Calibri"/>
        <family val="2"/>
        <charset val="238"/>
      </rPr>
      <t>y̅</t>
    </r>
    <r>
      <rPr>
        <sz val="11"/>
        <color theme="1"/>
        <rFont val="Calibri"/>
        <family val="2"/>
        <charset val="238"/>
        <scheme val="minor"/>
      </rPr>
      <t>)</t>
    </r>
  </si>
  <si>
    <r>
      <t>(x-x</t>
    </r>
    <r>
      <rPr>
        <sz val="11"/>
        <color theme="1"/>
        <rFont val="Calibri"/>
        <family val="2"/>
        <charset val="238"/>
      </rPr>
      <t>̅</t>
    </r>
    <r>
      <rPr>
        <sz val="11"/>
        <color theme="1"/>
        <rFont val="Calibri"/>
        <family val="2"/>
        <charset val="238"/>
        <scheme val="minor"/>
      </rPr>
      <t>)</t>
    </r>
  </si>
  <si>
    <t>(x-x̅)*(y-y̅)</t>
  </si>
  <si>
    <t>Výpočet kov.</t>
  </si>
  <si>
    <r>
      <t>(x-x</t>
    </r>
    <r>
      <rPr>
        <sz val="11"/>
        <color theme="1"/>
        <rFont val="Calibri"/>
        <family val="2"/>
        <charset val="238"/>
      </rPr>
      <t>̅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</si>
  <si>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r>
      <t>(y-</t>
    </r>
    <r>
      <rPr>
        <sz val="11"/>
        <color theme="1"/>
        <rFont val="Calibri"/>
        <family val="2"/>
        <charset val="238"/>
      </rPr>
      <t>y̅</t>
    </r>
    <r>
      <rPr>
        <sz val="11"/>
        <color theme="1"/>
        <rFont val="Calibri"/>
        <family val="2"/>
        <charset val="238"/>
        <scheme val="minor"/>
      </rPr>
      <t>)</t>
    </r>
    <r>
      <rPr>
        <vertAlign val="superscript"/>
        <sz val="11"/>
        <color theme="1"/>
        <rFont val="Calibri"/>
        <family val="2"/>
        <charset val="238"/>
        <scheme val="minor"/>
      </rPr>
      <t>2</t>
    </r>
  </si>
  <si>
    <t>Rozptyl x:</t>
  </si>
  <si>
    <t>Rozptyl y:</t>
  </si>
  <si>
    <t>Kovarianční matice:</t>
  </si>
  <si>
    <t>váha</t>
  </si>
  <si>
    <t>výška</t>
  </si>
  <si>
    <t>Factor1</t>
  </si>
  <si>
    <t>Factor2</t>
  </si>
  <si>
    <t>From 1 factor</t>
  </si>
  <si>
    <t>From 2 factors</t>
  </si>
  <si>
    <t>Value number</t>
  </si>
  <si>
    <t>Cumulative %</t>
  </si>
  <si>
    <t>Cumulative eigenvalue</t>
  </si>
  <si>
    <t>% total variance</t>
  </si>
  <si>
    <t>Eigenvalue</t>
  </si>
  <si>
    <t>Plot variable factor coordinates, 2D</t>
  </si>
  <si>
    <t>Factor coordinates of the variables</t>
  </si>
  <si>
    <t>Factor &amp; variable correlations (factor loadings)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</si>
  <si>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korelace parametru s novou osou (pokud je počítáno s korelační maticí, shoduje se s "coordinates").</t>
    </r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</si>
  <si>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% příspěvek k definici nových os</t>
    </r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</si>
  <si>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vlastní čísla a % vyčerpaného rozptylu</t>
    </r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</si>
  <si>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vlastní vektory normalizované na jednotkovou délku</t>
    </r>
  </si>
  <si>
    <t>Communalities (Cosine 2)</t>
  </si>
  <si>
    <t>Contribution of variables</t>
  </si>
  <si>
    <t>Eigenvalues</t>
  </si>
  <si>
    <t>Eigenvectors</t>
  </si>
  <si>
    <t>Scree plot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</si>
  <si>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sutinový graf = vlastní čísla faktorových os</t>
    </r>
  </si>
  <si>
    <t>kovariance^2</t>
  </si>
  <si>
    <t>% rozptylu faktorové osy popsané původní proměnnou</t>
  </si>
  <si>
    <t>Factor coordinates of cases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</si>
  <si>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souřadnice objektů na nových osách</t>
    </r>
  </si>
  <si>
    <t>Plot case factor coordinates, 2D</t>
  </si>
  <si>
    <t>Factor scores</t>
  </si>
  <si>
    <t>Contribution of cases</t>
  </si>
  <si>
    <t>Cosine 2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</si>
  <si>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příspěvek objektů k definici nových os (objekty s vysokou hodnotou budou na ose daleko od počátku)</t>
    </r>
  </si>
  <si>
    <t>Odvození:</t>
  </si>
  <si>
    <t>Výpočet kovarianční matice</t>
  </si>
  <si>
    <t>Výpočet korelace výšky s 1. faktorovou osou</t>
  </si>
  <si>
    <r>
      <t>(x-x</t>
    </r>
    <r>
      <rPr>
        <b/>
        <sz val="11"/>
        <color theme="1"/>
        <rFont val="Calibri"/>
        <family val="2"/>
        <charset val="238"/>
      </rPr>
      <t>̅</t>
    </r>
    <r>
      <rPr>
        <b/>
        <sz val="11"/>
        <color theme="1"/>
        <rFont val="Calibri"/>
        <family val="2"/>
        <charset val="238"/>
        <scheme val="minor"/>
      </rPr>
      <t>)</t>
    </r>
  </si>
  <si>
    <t>x (výška)</t>
  </si>
  <si>
    <t>Pomocí funkce: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</si>
  <si>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% variability původní proměnné popsané faktorovými osami, odpovídá cosinu úhlu proměnné a faktorové osy na druhou (proto značení cos2)</t>
    </r>
  </si>
  <si>
    <t>% sdíleného rozptylu původní proměnné s první osou = cos úhlu proměnné k faktorové ose na druhou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</si>
  <si>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standardizované souřadnice objektů na nových osách</t>
    </r>
  </si>
  <si>
    <t>A</t>
  </si>
  <si>
    <t>B</t>
  </si>
  <si>
    <t>C</t>
  </si>
  <si>
    <t>D</t>
  </si>
  <si>
    <t>E</t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</si>
  <si>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cos úhlu objektu k nové faktorové ose</t>
    </r>
  </si>
  <si>
    <r>
      <t xml:space="preserve">Popis: </t>
    </r>
    <r>
      <rPr>
        <sz val="11"/>
        <color theme="1"/>
        <rFont val="Calibri"/>
        <family val="2"/>
        <charset val="238"/>
        <scheme val="minor"/>
      </rPr>
      <t>kovariance/korelace (podle vstupní matice) parametru s novou osou.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</si>
</sst>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0.0"/>
    <numFmt numFmtId="165" formatCode="0.000"/>
    <numFmt numFmtId="166" formatCode="0.0000"/>
    <numFmt numFmtId="167" formatCode="0.00000"/>
    <numFmt numFmtId="168" formatCode="0.000000"/>
  </numFmts>
  <fonts count="1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0"/>
      <color rgb="FF404040"/>
      <name val="Verdana"/>
      <family val="2"/>
      <charset val="238"/>
    </font>
    <font>
      <vertAlign val="superscript"/>
      <sz val="11"/>
      <color theme="1"/>
      <name val="Calibri"/>
      <family val="2"/>
      <charset val="238"/>
      <scheme val="minor"/>
    </font>
    <font>
      <sz val="16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color rgb="FF000000"/>
      <name val="Lucida Console"/>
      <family val="3"/>
      <charset val="238"/>
    </font>
    <font>
      <b/>
      <sz val="11"/>
      <color theme="1"/>
      <name val="Calibri"/>
      <family val="2"/>
      <charset val="23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C4D79B"/>
        <bgColor indexed="64"/>
      </patternFill>
    </fill>
    <fill>
      <patternFill patternType="solid">
        <fgColor rgb="FFC5D9F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7" fillId="0" borderId="0"/>
    <xf numFmtId="0" fontId="7" fillId="0" borderId="0"/>
    <xf numFmtId="0" fontId="7" fillId="0" borderId="0"/>
    <xf numFmtId="0" fontId="7" fillId="0" borderId="0"/>
  </cellStyleXfs>
  <cellXfs count="83">
    <xf numFmtId="0" fontId="0" fillId="0" borderId="0" xfId="0"/>
    <xf numFmtId="0" fontId="1" fillId="0" borderId="0" xfId="0" applyFont="1"/>
    <xf numFmtId="164" fontId="2" fillId="0" borderId="0" xfId="0" applyNumberFormat="1" applyFo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0" fillId="3" borderId="0" xfId="0" applyFill="1"/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0" xfId="0" applyFont="1"/>
    <xf numFmtId="0" fontId="0" fillId="0" borderId="0" xfId="0" applyAlignment="1">
      <alignment horizontal="right" vertical="center"/>
    </xf>
    <xf numFmtId="0" fontId="1" fillId="0" borderId="0" xfId="0" applyFont="1" applyAlignment="1">
      <alignment horizontal="left" vertical="center"/>
    </xf>
    <xf numFmtId="0" fontId="0" fillId="2" borderId="3" xfId="0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0" xfId="0" applyBorder="1"/>
    <xf numFmtId="0" fontId="0" fillId="0" borderId="0" xfId="0" applyBorder="1" applyAlignment="1">
      <alignment horizontal="center" vertical="center"/>
    </xf>
    <xf numFmtId="0" fontId="6" fillId="0" borderId="0" xfId="0" applyFont="1"/>
    <xf numFmtId="0" fontId="1" fillId="0" borderId="0" xfId="0" applyFont="1" applyBorder="1" applyAlignment="1">
      <alignment horizontal="center" vertical="center"/>
    </xf>
    <xf numFmtId="168" fontId="8" fillId="0" borderId="0" xfId="1" applyNumberFormat="1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4" borderId="0" xfId="0" applyFont="1" applyFill="1" applyAlignment="1">
      <alignment horizontal="left" vertical="center"/>
    </xf>
    <xf numFmtId="166" fontId="8" fillId="0" borderId="0" xfId="2" applyNumberFormat="1" applyFont="1" applyAlignment="1">
      <alignment horizontal="right" vertical="center"/>
    </xf>
    <xf numFmtId="167" fontId="8" fillId="0" borderId="0" xfId="2" applyNumberFormat="1" applyFont="1" applyAlignment="1">
      <alignment horizontal="right" vertical="center"/>
    </xf>
    <xf numFmtId="0" fontId="1" fillId="0" borderId="0" xfId="0" applyFont="1" applyAlignment="1">
      <alignment wrapText="1"/>
    </xf>
    <xf numFmtId="164" fontId="8" fillId="0" borderId="0" xfId="2" applyNumberFormat="1" applyFont="1" applyAlignment="1">
      <alignment horizontal="center" vertical="center"/>
    </xf>
    <xf numFmtId="168" fontId="8" fillId="0" borderId="0" xfId="2" applyNumberFormat="1" applyFont="1" applyAlignment="1">
      <alignment horizontal="center" vertical="center"/>
    </xf>
    <xf numFmtId="0" fontId="0" fillId="0" borderId="0" xfId="0" applyFill="1"/>
    <xf numFmtId="0" fontId="1" fillId="4" borderId="0" xfId="0" applyFont="1" applyFill="1"/>
    <xf numFmtId="0" fontId="1" fillId="4" borderId="0" xfId="0" applyFont="1" applyFill="1" applyAlignment="1">
      <alignment horizontal="center" vertical="center"/>
    </xf>
    <xf numFmtId="0" fontId="1" fillId="4" borderId="0" xfId="0" applyFont="1" applyFill="1" applyAlignment="1">
      <alignment horizontal="right" vertical="center"/>
    </xf>
    <xf numFmtId="166" fontId="9" fillId="4" borderId="0" xfId="2" applyNumberFormat="1" applyFont="1" applyFill="1" applyAlignment="1">
      <alignment horizontal="right" vertical="center"/>
    </xf>
    <xf numFmtId="167" fontId="9" fillId="4" borderId="0" xfId="2" applyNumberFormat="1" applyFont="1" applyFill="1" applyAlignment="1">
      <alignment horizontal="right" vertical="center"/>
    </xf>
    <xf numFmtId="165" fontId="8" fillId="0" borderId="0" xfId="2" applyNumberFormat="1" applyFont="1" applyAlignment="1">
      <alignment horizontal="right" vertical="center"/>
    </xf>
    <xf numFmtId="167" fontId="8" fillId="0" borderId="0" xfId="1" applyNumberFormat="1" applyFont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Fill="1"/>
    <xf numFmtId="0" fontId="1" fillId="5" borderId="0" xfId="0" applyFont="1" applyFill="1" applyAlignment="1">
      <alignment horizontal="left" vertical="center"/>
    </xf>
    <xf numFmtId="0" fontId="1" fillId="5" borderId="0" xfId="0" applyFont="1" applyFill="1"/>
    <xf numFmtId="0" fontId="1" fillId="5" borderId="0" xfId="0" applyFont="1" applyFill="1" applyAlignment="1">
      <alignment horizontal="center" vertical="center"/>
    </xf>
    <xf numFmtId="0" fontId="0" fillId="5" borderId="0" xfId="0" applyFill="1"/>
    <xf numFmtId="0" fontId="0" fillId="5" borderId="0" xfId="0" applyFill="1" applyAlignment="1">
      <alignment horizontal="center" vertical="center"/>
    </xf>
    <xf numFmtId="0" fontId="0" fillId="5" borderId="0" xfId="0" applyFill="1" applyAlignment="1">
      <alignment horizontal="right" vertical="center"/>
    </xf>
    <xf numFmtId="0" fontId="10" fillId="0" borderId="1" xfId="0" applyFont="1" applyBorder="1" applyAlignment="1">
      <alignment vertical="center"/>
    </xf>
    <xf numFmtId="0" fontId="0" fillId="0" borderId="3" xfId="0" applyBorder="1" applyAlignment="1">
      <alignment horizontal="left" vertical="center"/>
    </xf>
    <xf numFmtId="167" fontId="8" fillId="0" borderId="0" xfId="1" applyNumberFormat="1" applyFont="1" applyBorder="1" applyAlignment="1">
      <alignment horizontal="center" vertical="center"/>
    </xf>
    <xf numFmtId="167" fontId="8" fillId="0" borderId="0" xfId="3" applyNumberFormat="1" applyFont="1" applyAlignment="1">
      <alignment horizontal="center" vertical="center"/>
    </xf>
    <xf numFmtId="168" fontId="8" fillId="0" borderId="0" xfId="3" applyNumberFormat="1" applyFont="1" applyAlignment="1">
      <alignment horizontal="center" vertical="center"/>
    </xf>
    <xf numFmtId="166" fontId="8" fillId="0" borderId="0" xfId="3" applyNumberFormat="1" applyFont="1" applyAlignment="1">
      <alignment horizontal="center" vertical="center"/>
    </xf>
    <xf numFmtId="165" fontId="0" fillId="0" borderId="2" xfId="0" applyNumberFormat="1" applyBorder="1" applyAlignment="1">
      <alignment horizontal="center" vertical="center"/>
    </xf>
    <xf numFmtId="165" fontId="0" fillId="0" borderId="3" xfId="0" applyNumberFormat="1" applyBorder="1" applyAlignment="1">
      <alignment horizontal="center" vertical="center"/>
    </xf>
    <xf numFmtId="0" fontId="0" fillId="0" borderId="4" xfId="0" applyBorder="1" applyAlignment="1">
      <alignment horizontal="left" vertical="center"/>
    </xf>
    <xf numFmtId="165" fontId="8" fillId="0" borderId="0" xfId="1" applyNumberFormat="1" applyFont="1" applyBorder="1" applyAlignment="1">
      <alignment horizontal="center" vertical="center"/>
    </xf>
    <xf numFmtId="165" fontId="8" fillId="0" borderId="0" xfId="1" applyNumberFormat="1" applyFont="1" applyAlignment="1">
      <alignment horizontal="center" vertical="center"/>
    </xf>
    <xf numFmtId="165" fontId="0" fillId="0" borderId="0" xfId="0" applyNumberFormat="1" applyAlignment="1">
      <alignment horizontal="center" vertical="center"/>
    </xf>
    <xf numFmtId="165" fontId="8" fillId="0" borderId="1" xfId="1" applyNumberFormat="1" applyFont="1" applyBorder="1" applyAlignment="1">
      <alignment horizontal="center" vertical="center"/>
    </xf>
    <xf numFmtId="165" fontId="0" fillId="0" borderId="1" xfId="0" applyNumberFormat="1" applyBorder="1" applyAlignment="1">
      <alignment horizontal="center" vertical="center"/>
    </xf>
    <xf numFmtId="165" fontId="0" fillId="0" borderId="2" xfId="0" applyNumberFormat="1" applyBorder="1" applyAlignment="1">
      <alignment horizontal="center"/>
    </xf>
    <xf numFmtId="165" fontId="0" fillId="0" borderId="3" xfId="0" applyNumberFormat="1" applyBorder="1" applyAlignment="1">
      <alignment horizontal="center"/>
    </xf>
    <xf numFmtId="0" fontId="10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/>
    </xf>
    <xf numFmtId="168" fontId="8" fillId="0" borderId="0" xfId="4" applyNumberFormat="1" applyFont="1" applyAlignment="1">
      <alignment horizontal="right" vertical="center"/>
    </xf>
    <xf numFmtId="0" fontId="1" fillId="6" borderId="0" xfId="0" applyFont="1" applyFill="1" applyAlignment="1">
      <alignment horizontal="left" vertical="center"/>
    </xf>
    <xf numFmtId="0" fontId="0" fillId="6" borderId="0" xfId="0" applyFill="1" applyAlignment="1">
      <alignment horizontal="center" vertical="center"/>
    </xf>
    <xf numFmtId="0" fontId="0" fillId="6" borderId="0" xfId="0" applyFill="1"/>
    <xf numFmtId="166" fontId="1" fillId="0" borderId="0" xfId="0" applyNumberFormat="1" applyFont="1"/>
    <xf numFmtId="2" fontId="0" fillId="0" borderId="0" xfId="0" applyNumberFormat="1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1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0" fillId="0" borderId="0" xfId="0" applyAlignment="1">
      <alignment horizontal="right"/>
    </xf>
    <xf numFmtId="0" fontId="1" fillId="0" borderId="0" xfId="0" applyFont="1" applyAlignment="1">
      <alignment horizontal="right"/>
    </xf>
    <xf numFmtId="0" fontId="1" fillId="3" borderId="0" xfId="0" applyFont="1" applyFill="1" applyAlignment="1">
      <alignment horizontal="left" vertical="center"/>
    </xf>
    <xf numFmtId="0" fontId="0" fillId="2" borderId="1" xfId="0" applyFill="1" applyBorder="1" applyAlignment="1">
      <alignment horizontal="center" vertical="center"/>
    </xf>
    <xf numFmtId="0" fontId="1" fillId="0" borderId="0" xfId="0" applyFont="1" applyAlignment="1">
      <alignment horizontal="center" wrapText="1"/>
    </xf>
  </cellXfs>
  <cellStyles count="5">
    <cellStyle name="Normální" xfId="0" builtinId="0"/>
    <cellStyle name="Normální_List4" xfId="1"/>
    <cellStyle name="Normální_List5" xfId="3"/>
    <cellStyle name="Normální_Statistica" xfId="2"/>
    <cellStyle name="Normální_Statistica-cases" xfId="4"/>
  </cellStyles>
  <dxfs count="0"/>
  <tableStyles count="0" defaultTableStyle="TableStyleMedium2" defaultPivotStyle="PivotStyleLight16"/>
  <colors>
    <mruColors>
      <color rgb="FFC5D9F1"/>
      <color rgb="FFC4D7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161925</xdr:colOff>
          <xdr:row>9</xdr:row>
          <xdr:rowOff>19050</xdr:rowOff>
        </xdr:from>
        <xdr:to>
          <xdr:col>5</xdr:col>
          <xdr:colOff>123825</xdr:colOff>
          <xdr:row>26</xdr:row>
          <xdr:rowOff>152400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114300</xdr:colOff>
          <xdr:row>58</xdr:row>
          <xdr:rowOff>95250</xdr:rowOff>
        </xdr:from>
        <xdr:to>
          <xdr:col>4</xdr:col>
          <xdr:colOff>714375</xdr:colOff>
          <xdr:row>74</xdr:row>
          <xdr:rowOff>161925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180975</xdr:colOff>
          <xdr:row>12</xdr:row>
          <xdr:rowOff>95250</xdr:rowOff>
        </xdr:from>
        <xdr:to>
          <xdr:col>6</xdr:col>
          <xdr:colOff>628650</xdr:colOff>
          <xdr:row>29</xdr:row>
          <xdr:rowOff>57150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FFFFFF" mc:Ignorable="a14" a14:legacySpreadsheetColorIndex="65"/>
            </a:solidFill>
            <a:ln w="9525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47"/>
  <sheetViews>
    <sheetView showGridLines="0" tabSelected="1" zoomScaleNormal="100" workbookViewId="0">
      <selection activeCell="H29" sqref="H29"/>
    </sheetView>
  </sheetViews>
  <sheetFormatPr defaultRowHeight="15" x14ac:dyDescent="0.25"/>
  <cols>
    <col min="2" max="3" width="11.7109375" style="3" customWidth="1"/>
    <col min="6" max="6" width="11.28515625" customWidth="1"/>
    <col min="7" max="7" width="15.5703125" customWidth="1"/>
    <col min="8" max="8" width="13.5703125" customWidth="1"/>
    <col min="15" max="15" width="11.85546875" customWidth="1"/>
  </cols>
  <sheetData>
    <row r="2" spans="2:17" x14ac:dyDescent="0.25">
      <c r="B2" s="80" t="s">
        <v>7</v>
      </c>
      <c r="C2" s="80"/>
    </row>
    <row r="3" spans="2:17" x14ac:dyDescent="0.25">
      <c r="B3" s="8" t="s">
        <v>5</v>
      </c>
      <c r="C3" s="8" t="s">
        <v>6</v>
      </c>
    </row>
    <row r="4" spans="2:17" x14ac:dyDescent="0.25">
      <c r="B4" s="3">
        <v>101</v>
      </c>
      <c r="C4" s="3">
        <v>16</v>
      </c>
    </row>
    <row r="5" spans="2:17" x14ac:dyDescent="0.25">
      <c r="B5" s="3">
        <v>105</v>
      </c>
      <c r="C5" s="3">
        <v>18</v>
      </c>
    </row>
    <row r="6" spans="2:17" x14ac:dyDescent="0.25">
      <c r="B6" s="3">
        <v>103</v>
      </c>
      <c r="C6" s="3">
        <v>42</v>
      </c>
    </row>
    <row r="7" spans="2:17" x14ac:dyDescent="0.25">
      <c r="B7" s="3">
        <v>98</v>
      </c>
      <c r="C7" s="3">
        <v>23</v>
      </c>
    </row>
    <row r="8" spans="2:17" x14ac:dyDescent="0.25">
      <c r="B8" s="7">
        <v>93</v>
      </c>
      <c r="C8" s="7">
        <v>6</v>
      </c>
    </row>
    <row r="11" spans="2:17" x14ac:dyDescent="0.25">
      <c r="B11" s="65" t="s">
        <v>54</v>
      </c>
      <c r="C11" s="5"/>
      <c r="D11" s="6"/>
    </row>
    <row r="12" spans="2:17" x14ac:dyDescent="0.25">
      <c r="E12" s="9"/>
      <c r="F12" s="9"/>
      <c r="G12" s="9"/>
      <c r="K12" s="17"/>
    </row>
    <row r="13" spans="2:17" x14ac:dyDescent="0.25">
      <c r="E13" s="81" t="s">
        <v>10</v>
      </c>
      <c r="F13" s="81"/>
      <c r="G13" s="13" t="s">
        <v>14</v>
      </c>
      <c r="I13" s="3"/>
      <c r="J13" s="3"/>
      <c r="K13" s="18"/>
      <c r="L13" s="3"/>
      <c r="M13" s="3"/>
    </row>
    <row r="14" spans="2:17" ht="17.25" x14ac:dyDescent="0.25">
      <c r="B14" s="8" t="s">
        <v>5</v>
      </c>
      <c r="C14" s="8" t="s">
        <v>6</v>
      </c>
      <c r="E14" s="7" t="s">
        <v>12</v>
      </c>
      <c r="F14" s="7" t="s">
        <v>11</v>
      </c>
      <c r="G14" s="14" t="s">
        <v>13</v>
      </c>
      <c r="I14" s="3"/>
      <c r="J14" s="7" t="s">
        <v>15</v>
      </c>
      <c r="K14" s="18"/>
      <c r="L14" s="18"/>
      <c r="M14" s="7" t="s">
        <v>16</v>
      </c>
    </row>
    <row r="15" spans="2:17" x14ac:dyDescent="0.25">
      <c r="B15" s="3">
        <v>101</v>
      </c>
      <c r="C15" s="3">
        <v>16</v>
      </c>
      <c r="E15" s="3">
        <f>(B15-B$20)</f>
        <v>1</v>
      </c>
      <c r="F15" s="3">
        <f>(C15-C$20)</f>
        <v>-5</v>
      </c>
      <c r="G15" s="15">
        <f>E15*F15</f>
        <v>-5</v>
      </c>
      <c r="I15" s="3"/>
      <c r="J15" s="3">
        <f>E15^2</f>
        <v>1</v>
      </c>
      <c r="K15" s="18"/>
      <c r="L15" s="18"/>
      <c r="M15" s="3">
        <f>F15^2</f>
        <v>25</v>
      </c>
    </row>
    <row r="16" spans="2:17" x14ac:dyDescent="0.25">
      <c r="B16" s="3">
        <v>105</v>
      </c>
      <c r="C16" s="3">
        <v>18</v>
      </c>
      <c r="E16" s="3">
        <f t="shared" ref="E16:E19" si="0">(B16-B$20)</f>
        <v>5</v>
      </c>
      <c r="F16" s="3">
        <f t="shared" ref="F16:F18" si="1">(C16-C$20)</f>
        <v>-3</v>
      </c>
      <c r="G16" s="15">
        <f t="shared" ref="G16:G19" si="2">E16*F16</f>
        <v>-15</v>
      </c>
      <c r="I16" s="3"/>
      <c r="J16" s="3">
        <f t="shared" ref="J16:J19" si="3">E16^2</f>
        <v>25</v>
      </c>
      <c r="K16" s="18"/>
      <c r="L16" s="3"/>
      <c r="M16" s="3">
        <f>F16^2</f>
        <v>9</v>
      </c>
      <c r="O16" s="82" t="s">
        <v>19</v>
      </c>
      <c r="P16">
        <f>J20</f>
        <v>22</v>
      </c>
      <c r="Q16">
        <f>G20</f>
        <v>36</v>
      </c>
    </row>
    <row r="17" spans="1:17" x14ac:dyDescent="0.25">
      <c r="B17" s="3">
        <v>103</v>
      </c>
      <c r="C17" s="3">
        <v>42</v>
      </c>
      <c r="E17" s="3">
        <f t="shared" si="0"/>
        <v>3</v>
      </c>
      <c r="F17" s="3">
        <f t="shared" si="1"/>
        <v>21</v>
      </c>
      <c r="G17" s="15">
        <f t="shared" si="2"/>
        <v>63</v>
      </c>
      <c r="I17" s="3"/>
      <c r="J17" s="3">
        <f t="shared" si="3"/>
        <v>9</v>
      </c>
      <c r="K17" s="18"/>
      <c r="L17" s="3"/>
      <c r="M17" s="3">
        <f>F17^2</f>
        <v>441</v>
      </c>
      <c r="O17" s="82"/>
      <c r="P17">
        <f>G20</f>
        <v>36</v>
      </c>
      <c r="Q17">
        <f>M20</f>
        <v>176</v>
      </c>
    </row>
    <row r="18" spans="1:17" x14ac:dyDescent="0.25">
      <c r="B18" s="3">
        <v>98</v>
      </c>
      <c r="C18" s="3">
        <v>23</v>
      </c>
      <c r="E18" s="3">
        <f t="shared" si="0"/>
        <v>-2</v>
      </c>
      <c r="F18" s="3">
        <f t="shared" si="1"/>
        <v>2</v>
      </c>
      <c r="G18" s="15">
        <f t="shared" si="2"/>
        <v>-4</v>
      </c>
      <c r="I18" s="3"/>
      <c r="J18" s="3">
        <f t="shared" si="3"/>
        <v>4</v>
      </c>
      <c r="K18" s="18"/>
      <c r="L18" s="3"/>
      <c r="M18" s="3">
        <f>F18^2</f>
        <v>4</v>
      </c>
    </row>
    <row r="19" spans="1:17" x14ac:dyDescent="0.25">
      <c r="B19" s="7">
        <v>93</v>
      </c>
      <c r="C19" s="7">
        <v>6</v>
      </c>
      <c r="E19" s="7">
        <f t="shared" si="0"/>
        <v>-7</v>
      </c>
      <c r="F19" s="76">
        <f>(C19-C$20)</f>
        <v>-15</v>
      </c>
      <c r="G19" s="14">
        <f t="shared" si="2"/>
        <v>105</v>
      </c>
      <c r="I19" s="3"/>
      <c r="J19" s="7">
        <f t="shared" si="3"/>
        <v>49</v>
      </c>
      <c r="K19" s="18"/>
      <c r="L19" s="7"/>
      <c r="M19" s="7">
        <f>F19^2</f>
        <v>225</v>
      </c>
    </row>
    <row r="20" spans="1:17" x14ac:dyDescent="0.25">
      <c r="A20" s="1" t="s">
        <v>8</v>
      </c>
      <c r="B20" s="3">
        <f>AVERAGE(B15:B19)</f>
        <v>100</v>
      </c>
      <c r="C20" s="3">
        <f>AVERAGE(C15:C19)</f>
        <v>21</v>
      </c>
      <c r="E20" s="3"/>
      <c r="F20" s="77" t="s">
        <v>9</v>
      </c>
      <c r="G20" s="16">
        <f>SUM(G15:G19)/4</f>
        <v>36</v>
      </c>
      <c r="I20" s="12" t="s">
        <v>17</v>
      </c>
      <c r="J20" s="3">
        <f>SUM(J15:J19)/4</f>
        <v>22</v>
      </c>
      <c r="K20" s="18"/>
      <c r="L20" s="12" t="s">
        <v>18</v>
      </c>
      <c r="M20" s="3">
        <f>SUM(M15:M19)/4</f>
        <v>176</v>
      </c>
    </row>
    <row r="21" spans="1:17" x14ac:dyDescent="0.25">
      <c r="F21" s="79" t="s">
        <v>58</v>
      </c>
      <c r="G21" s="16">
        <f>_xlfn.COVARIANCE.S(B15:B19,C15:C19)</f>
        <v>36</v>
      </c>
      <c r="I21" s="79" t="s">
        <v>58</v>
      </c>
      <c r="J21" s="3">
        <f>_xlfn.VAR.S(B15:B19)</f>
        <v>22</v>
      </c>
      <c r="K21" s="18"/>
      <c r="L21" s="79" t="s">
        <v>58</v>
      </c>
      <c r="M21" s="3">
        <f>_xlfn.VAR.S(C15:C19)</f>
        <v>176</v>
      </c>
    </row>
    <row r="22" spans="1:17" x14ac:dyDescent="0.25">
      <c r="I22" s="3"/>
      <c r="J22" s="3"/>
      <c r="K22" s="18"/>
      <c r="L22" s="3"/>
      <c r="M22" s="3"/>
    </row>
    <row r="23" spans="1:17" x14ac:dyDescent="0.25">
      <c r="B23" s="65" t="s">
        <v>55</v>
      </c>
      <c r="C23" s="66"/>
      <c r="D23" s="67"/>
      <c r="E23" s="67"/>
      <c r="I23" s="3"/>
      <c r="J23" s="3"/>
      <c r="K23" s="3"/>
      <c r="L23" s="3"/>
      <c r="M23" s="3"/>
    </row>
    <row r="25" spans="1:17" x14ac:dyDescent="0.25">
      <c r="D25" s="10"/>
    </row>
    <row r="26" spans="1:17" x14ac:dyDescent="0.25">
      <c r="B26" s="72" t="s">
        <v>57</v>
      </c>
      <c r="C26" s="72" t="s">
        <v>56</v>
      </c>
      <c r="D26" s="70" t="s">
        <v>4</v>
      </c>
    </row>
    <row r="27" spans="1:17" x14ac:dyDescent="0.25">
      <c r="B27" s="71">
        <v>101</v>
      </c>
      <c r="C27" s="71">
        <f>B27-$B$32</f>
        <v>1</v>
      </c>
      <c r="D27" s="73">
        <v>-4.6640048431011065</v>
      </c>
      <c r="F27" t="s">
        <v>0</v>
      </c>
      <c r="G27" s="69">
        <f>1/4*(C27*D27+C28*D28+C29*D29+C30*D30+C31*D31)</f>
        <v>39.915204238632732</v>
      </c>
    </row>
    <row r="28" spans="1:17" x14ac:dyDescent="0.25">
      <c r="B28" s="71">
        <v>105</v>
      </c>
      <c r="C28" s="71">
        <f t="shared" ref="C28:C31" si="4">B28-$B$32</f>
        <v>5</v>
      </c>
      <c r="D28" s="73">
        <v>-1.8439088914585771</v>
      </c>
      <c r="F28" t="s">
        <v>1</v>
      </c>
      <c r="G28">
        <f>1/4*(C27^2+C28^2+C29^2+C30^2+C31^2)</f>
        <v>22</v>
      </c>
    </row>
    <row r="29" spans="1:17" x14ac:dyDescent="0.25">
      <c r="B29" s="71">
        <v>103</v>
      </c>
      <c r="C29" s="71">
        <f t="shared" si="4"/>
        <v>3</v>
      </c>
      <c r="D29" s="73">
        <v>21.150719637318975</v>
      </c>
      <c r="F29" t="s">
        <v>2</v>
      </c>
      <c r="G29">
        <f>1/4*(D27^2+D28^2+D29^2+D30^2+D31^2)</f>
        <v>183.99999999999994</v>
      </c>
    </row>
    <row r="30" spans="1:17" x14ac:dyDescent="0.25">
      <c r="B30" s="71">
        <v>98</v>
      </c>
      <c r="C30" s="71">
        <f t="shared" si="4"/>
        <v>-2</v>
      </c>
      <c r="D30" s="73">
        <v>1.5185132047305929</v>
      </c>
    </row>
    <row r="31" spans="1:17" x14ac:dyDescent="0.25">
      <c r="B31" s="70">
        <v>93</v>
      </c>
      <c r="C31" s="70">
        <f t="shared" si="4"/>
        <v>-7</v>
      </c>
      <c r="D31" s="74">
        <v>-16.161319107489881</v>
      </c>
      <c r="F31" s="1" t="s">
        <v>3</v>
      </c>
      <c r="G31" s="68">
        <f>G27/(SQRT(G28)*SQRT(G29))</f>
        <v>0.62736184750153146</v>
      </c>
    </row>
    <row r="32" spans="1:17" x14ac:dyDescent="0.25">
      <c r="A32" s="1" t="s">
        <v>8</v>
      </c>
      <c r="B32" s="75">
        <f>AVERAGE(B27:B31)</f>
        <v>100</v>
      </c>
      <c r="C32"/>
      <c r="E32" s="2"/>
    </row>
    <row r="47" spans="9:9" ht="21" x14ac:dyDescent="0.35">
      <c r="I47" s="19"/>
    </row>
  </sheetData>
  <mergeCells count="3">
    <mergeCell ref="B2:C2"/>
    <mergeCell ref="E13:F13"/>
    <mergeCell ref="O16:O17"/>
  </mergeCell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82"/>
  <sheetViews>
    <sheetView showGridLines="0" workbookViewId="0">
      <selection activeCell="B86" sqref="B86"/>
    </sheetView>
  </sheetViews>
  <sheetFormatPr defaultRowHeight="15" x14ac:dyDescent="0.25"/>
  <cols>
    <col min="2" max="2" width="14.7109375" style="11" customWidth="1"/>
    <col min="3" max="5" width="14.7109375" style="3" customWidth="1"/>
    <col min="6" max="8" width="9.140625" style="3"/>
  </cols>
  <sheetData>
    <row r="1" spans="1:10" x14ac:dyDescent="0.25">
      <c r="A1" s="1"/>
    </row>
    <row r="2" spans="1:10" s="43" customFormat="1" x14ac:dyDescent="0.25">
      <c r="A2" s="40" t="s">
        <v>32</v>
      </c>
      <c r="C2" s="44"/>
      <c r="D2" s="44"/>
      <c r="E2" s="44"/>
      <c r="F2" s="44"/>
      <c r="G2" s="44"/>
      <c r="H2" s="44"/>
    </row>
    <row r="3" spans="1:10" s="29" customFormat="1" x14ac:dyDescent="0.25">
      <c r="A3" s="37" t="s">
        <v>68</v>
      </c>
      <c r="C3" s="38"/>
      <c r="D3" s="38"/>
      <c r="E3" s="38"/>
      <c r="F3" s="38"/>
      <c r="G3" s="38"/>
      <c r="H3" s="38"/>
    </row>
    <row r="4" spans="1:10" x14ac:dyDescent="0.25">
      <c r="B4" s="4" t="s">
        <v>22</v>
      </c>
      <c r="C4" s="4" t="s">
        <v>23</v>
      </c>
    </row>
    <row r="5" spans="1:10" x14ac:dyDescent="0.25">
      <c r="A5" s="20" t="s">
        <v>21</v>
      </c>
      <c r="B5" s="36">
        <v>2.9425878966331265</v>
      </c>
      <c r="C5" s="21">
        <v>3.6525575246104243</v>
      </c>
    </row>
    <row r="6" spans="1:10" x14ac:dyDescent="0.25">
      <c r="A6" s="20" t="s">
        <v>20</v>
      </c>
      <c r="B6" s="36">
        <v>13.241645534849065</v>
      </c>
      <c r="C6" s="21">
        <v>-0.81167944991342789</v>
      </c>
    </row>
    <row r="8" spans="1:10" s="43" customFormat="1" x14ac:dyDescent="0.25">
      <c r="A8" s="41" t="s">
        <v>31</v>
      </c>
      <c r="B8" s="45"/>
      <c r="C8" s="44"/>
      <c r="D8" s="44"/>
      <c r="E8" s="44"/>
      <c r="F8" s="44"/>
      <c r="G8" s="44"/>
      <c r="H8" s="44"/>
    </row>
    <row r="9" spans="1:10" x14ac:dyDescent="0.25">
      <c r="A9" s="37"/>
    </row>
    <row r="10" spans="1:10" x14ac:dyDescent="0.25">
      <c r="I10" s="20"/>
      <c r="J10" s="20"/>
    </row>
    <row r="11" spans="1:10" x14ac:dyDescent="0.25">
      <c r="H11" s="20"/>
      <c r="I11" s="35"/>
      <c r="J11" s="35"/>
    </row>
    <row r="12" spans="1:10" x14ac:dyDescent="0.25">
      <c r="H12" s="20"/>
      <c r="I12" s="35"/>
      <c r="J12" s="35"/>
    </row>
    <row r="29" spans="1:8" s="41" customFormat="1" x14ac:dyDescent="0.25">
      <c r="A29" s="40" t="s">
        <v>33</v>
      </c>
      <c r="C29" s="42"/>
      <c r="D29" s="42"/>
      <c r="E29" s="42"/>
      <c r="F29" s="42"/>
      <c r="G29" s="42"/>
      <c r="H29" s="42"/>
    </row>
    <row r="30" spans="1:8" x14ac:dyDescent="0.25">
      <c r="A30" s="37" t="s">
        <v>34</v>
      </c>
    </row>
    <row r="31" spans="1:8" x14ac:dyDescent="0.25">
      <c r="A31" s="37"/>
    </row>
    <row r="32" spans="1:8" x14ac:dyDescent="0.25">
      <c r="B32" s="4" t="s">
        <v>22</v>
      </c>
      <c r="C32" s="4" t="s">
        <v>23</v>
      </c>
    </row>
    <row r="33" spans="1:10" x14ac:dyDescent="0.25">
      <c r="A33" s="20" t="s">
        <v>21</v>
      </c>
      <c r="B33" s="21">
        <v>0.62736184750153146</v>
      </c>
      <c r="C33" s="21">
        <v>0.7787278807770176</v>
      </c>
    </row>
    <row r="34" spans="1:10" x14ac:dyDescent="0.25">
      <c r="A34" s="20" t="s">
        <v>20</v>
      </c>
      <c r="B34" s="21">
        <v>0.99812658740862037</v>
      </c>
      <c r="C34" s="21">
        <v>-6.1182640577384297E-2</v>
      </c>
    </row>
    <row r="36" spans="1:10" s="30" customFormat="1" x14ac:dyDescent="0.25">
      <c r="A36" s="23" t="s">
        <v>38</v>
      </c>
      <c r="C36" s="31"/>
      <c r="D36" s="31"/>
      <c r="E36" s="31"/>
      <c r="F36" s="31"/>
      <c r="G36" s="31"/>
      <c r="H36" s="31"/>
    </row>
    <row r="37" spans="1:10" x14ac:dyDescent="0.25">
      <c r="A37" s="37" t="s">
        <v>59</v>
      </c>
    </row>
    <row r="38" spans="1:10" x14ac:dyDescent="0.25">
      <c r="A38" s="37"/>
      <c r="F38" s="7" t="s">
        <v>53</v>
      </c>
      <c r="G38" s="46"/>
      <c r="H38" s="7"/>
      <c r="I38" s="9"/>
      <c r="J38" s="9"/>
    </row>
    <row r="39" spans="1:10" x14ac:dyDescent="0.25">
      <c r="B39" s="22" t="s">
        <v>24</v>
      </c>
      <c r="C39" s="22" t="s">
        <v>25</v>
      </c>
      <c r="F39" s="54" t="s">
        <v>0</v>
      </c>
      <c r="G39" s="46"/>
      <c r="H39" s="47" t="s">
        <v>44</v>
      </c>
      <c r="I39" s="9"/>
      <c r="J39" s="47" t="s">
        <v>60</v>
      </c>
    </row>
    <row r="40" spans="1:10" x14ac:dyDescent="0.25">
      <c r="A40" s="20" t="s">
        <v>21</v>
      </c>
      <c r="B40" s="21">
        <v>0.39358288770053479</v>
      </c>
      <c r="C40" s="21">
        <v>0.99999999999999978</v>
      </c>
      <c r="F40" s="55">
        <v>2.9425878966331265</v>
      </c>
      <c r="G40" s="56">
        <v>3.6525575246104243</v>
      </c>
      <c r="H40" s="52">
        <f>F40*F40</f>
        <v>8.6588235294117677</v>
      </c>
      <c r="I40" s="57">
        <f>G40*G40</f>
        <v>13.341176470588231</v>
      </c>
      <c r="J40" s="60">
        <f>H40/(SUM(H40:I40))</f>
        <v>0.3935828877005349</v>
      </c>
    </row>
    <row r="41" spans="1:10" x14ac:dyDescent="0.25">
      <c r="A41" s="20" t="s">
        <v>20</v>
      </c>
      <c r="B41" s="21">
        <v>0.99625668449197824</v>
      </c>
      <c r="C41" s="21">
        <v>0.99999999999999967</v>
      </c>
      <c r="F41" s="58">
        <v>13.241645534849065</v>
      </c>
      <c r="G41" s="58">
        <v>-0.81167944991342789</v>
      </c>
      <c r="H41" s="53">
        <f>F41*F41</f>
        <v>175.34117647058818</v>
      </c>
      <c r="I41" s="59">
        <f>G41*G41</f>
        <v>0.65882352941176492</v>
      </c>
      <c r="J41" s="61">
        <f>H41/(SUM(H41:I41))</f>
        <v>0.99625668449197857</v>
      </c>
    </row>
    <row r="43" spans="1:10" s="30" customFormat="1" x14ac:dyDescent="0.25">
      <c r="A43" s="23" t="s">
        <v>39</v>
      </c>
      <c r="B43" s="32"/>
      <c r="C43" s="31"/>
      <c r="D43" s="31"/>
      <c r="E43" s="31"/>
      <c r="F43" s="31"/>
      <c r="G43" s="31"/>
      <c r="H43" s="31"/>
    </row>
    <row r="44" spans="1:10" x14ac:dyDescent="0.25">
      <c r="A44" s="37" t="s">
        <v>35</v>
      </c>
    </row>
    <row r="45" spans="1:10" x14ac:dyDescent="0.25">
      <c r="A45" s="37"/>
      <c r="F45" s="7" t="s">
        <v>53</v>
      </c>
      <c r="G45" s="46"/>
      <c r="H45" s="7"/>
      <c r="I45" s="9"/>
      <c r="J45" s="9"/>
    </row>
    <row r="46" spans="1:10" x14ac:dyDescent="0.25">
      <c r="B46" s="4" t="s">
        <v>22</v>
      </c>
      <c r="C46" s="4" t="s">
        <v>23</v>
      </c>
      <c r="F46" s="54" t="s">
        <v>0</v>
      </c>
      <c r="G46" s="62"/>
      <c r="H46" s="47" t="s">
        <v>44</v>
      </c>
      <c r="I46" s="63"/>
      <c r="J46" s="47" t="s">
        <v>45</v>
      </c>
    </row>
    <row r="47" spans="1:10" x14ac:dyDescent="0.25">
      <c r="A47" s="20" t="s">
        <v>21</v>
      </c>
      <c r="B47" s="28">
        <v>4.7058823529411778E-2</v>
      </c>
      <c r="C47" s="28">
        <v>0.95294117647058807</v>
      </c>
      <c r="F47" s="55">
        <v>2.9425878966331265</v>
      </c>
      <c r="G47" s="56">
        <v>3.6525575246104243</v>
      </c>
      <c r="H47" s="52">
        <f>F47*F47</f>
        <v>8.6588235294117677</v>
      </c>
      <c r="I47" s="57">
        <f>G47*G47</f>
        <v>13.341176470588231</v>
      </c>
      <c r="J47" s="60">
        <f>H47/(SUM(H47:H48))</f>
        <v>4.7058823529411799E-2</v>
      </c>
    </row>
    <row r="48" spans="1:10" x14ac:dyDescent="0.25">
      <c r="A48" s="20" t="s">
        <v>20</v>
      </c>
      <c r="B48" s="28">
        <v>0.95294117647058796</v>
      </c>
      <c r="C48" s="28">
        <v>4.7058823529411785E-2</v>
      </c>
      <c r="F48" s="58">
        <v>13.241645534849065</v>
      </c>
      <c r="G48" s="58">
        <v>-0.81167944991342789</v>
      </c>
      <c r="H48" s="53">
        <f>F48*F48</f>
        <v>175.34117647058818</v>
      </c>
      <c r="I48" s="59">
        <f>G48*G48</f>
        <v>0.65882352941176492</v>
      </c>
      <c r="J48" s="61">
        <f>H48/(SUM(H47:H48))</f>
        <v>0.95294117647058818</v>
      </c>
    </row>
    <row r="49" spans="1:10" x14ac:dyDescent="0.25">
      <c r="A49" s="20"/>
      <c r="B49" s="28"/>
      <c r="C49" s="28"/>
      <c r="F49" s="48"/>
      <c r="G49" s="21"/>
      <c r="H49" s="18"/>
      <c r="I49" s="3"/>
      <c r="J49" s="17"/>
    </row>
    <row r="50" spans="1:10" s="30" customFormat="1" x14ac:dyDescent="0.25">
      <c r="A50" s="30" t="s">
        <v>40</v>
      </c>
      <c r="B50" s="32"/>
      <c r="C50" s="31"/>
      <c r="D50" s="31"/>
      <c r="E50" s="31"/>
      <c r="F50" s="31"/>
      <c r="G50" s="31"/>
      <c r="H50" s="31"/>
    </row>
    <row r="51" spans="1:10" x14ac:dyDescent="0.25">
      <c r="A51" s="37" t="s">
        <v>36</v>
      </c>
    </row>
    <row r="52" spans="1:10" x14ac:dyDescent="0.25">
      <c r="A52" s="37"/>
    </row>
    <row r="53" spans="1:10" ht="30.75" customHeight="1" x14ac:dyDescent="0.25">
      <c r="A53" s="26" t="s">
        <v>26</v>
      </c>
      <c r="B53" s="22" t="s">
        <v>30</v>
      </c>
      <c r="C53" s="22" t="s">
        <v>29</v>
      </c>
      <c r="D53" s="22" t="s">
        <v>28</v>
      </c>
      <c r="E53" s="22" t="s">
        <v>27</v>
      </c>
    </row>
    <row r="54" spans="1:10" x14ac:dyDescent="0.25">
      <c r="A54" s="1">
        <v>1</v>
      </c>
      <c r="B54" s="27">
        <v>184</v>
      </c>
      <c r="C54" s="27">
        <v>92.929292929292927</v>
      </c>
      <c r="D54" s="27">
        <v>184</v>
      </c>
      <c r="E54" s="27">
        <v>92.929292929292927</v>
      </c>
    </row>
    <row r="55" spans="1:10" x14ac:dyDescent="0.25">
      <c r="A55" s="1">
        <v>2</v>
      </c>
      <c r="B55" s="27">
        <v>13.999999999999998</v>
      </c>
      <c r="C55" s="27">
        <v>7.0707070707070701</v>
      </c>
      <c r="D55" s="27">
        <v>198</v>
      </c>
      <c r="E55" s="27">
        <v>100</v>
      </c>
    </row>
    <row r="57" spans="1:10" s="30" customFormat="1" x14ac:dyDescent="0.25">
      <c r="A57" s="30" t="s">
        <v>42</v>
      </c>
      <c r="B57" s="32"/>
      <c r="C57" s="31"/>
      <c r="D57" s="31"/>
      <c r="E57" s="31"/>
      <c r="F57" s="31"/>
      <c r="G57" s="31"/>
      <c r="H57" s="31"/>
    </row>
    <row r="58" spans="1:10" x14ac:dyDescent="0.25">
      <c r="A58" s="37" t="s">
        <v>43</v>
      </c>
    </row>
    <row r="77" spans="1:8" s="30" customFormat="1" x14ac:dyDescent="0.25">
      <c r="A77" s="30" t="s">
        <v>41</v>
      </c>
      <c r="B77" s="33"/>
      <c r="C77" s="34"/>
      <c r="D77" s="33"/>
      <c r="E77" s="33"/>
      <c r="F77" s="31"/>
      <c r="G77" s="31"/>
      <c r="H77" s="31"/>
    </row>
    <row r="78" spans="1:8" x14ac:dyDescent="0.25">
      <c r="A78" s="37" t="s">
        <v>37</v>
      </c>
      <c r="B78" s="24"/>
      <c r="C78" s="25"/>
      <c r="D78" s="24"/>
      <c r="E78" s="24"/>
    </row>
    <row r="79" spans="1:8" x14ac:dyDescent="0.25">
      <c r="A79" s="37"/>
      <c r="B79" s="24"/>
      <c r="C79" s="25"/>
      <c r="D79" s="24"/>
      <c r="E79" s="24"/>
    </row>
    <row r="80" spans="1:8" x14ac:dyDescent="0.25">
      <c r="B80" s="4" t="s">
        <v>22</v>
      </c>
      <c r="C80" s="4" t="s">
        <v>23</v>
      </c>
    </row>
    <row r="81" spans="1:3" x14ac:dyDescent="0.25">
      <c r="A81" s="20" t="s">
        <v>21</v>
      </c>
      <c r="B81" s="28">
        <v>0.216930457818656</v>
      </c>
      <c r="C81" s="28">
        <v>0.97618706018395263</v>
      </c>
    </row>
    <row r="82" spans="1:3" x14ac:dyDescent="0.25">
      <c r="A82" s="20" t="s">
        <v>20</v>
      </c>
      <c r="B82" s="28">
        <v>0.97618706018395263</v>
      </c>
      <c r="C82" s="28">
        <v>-0.21693045781865619</v>
      </c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STATISTICA.Graph" shapeId="4097" r:id="rId4">
          <objectPr defaultSize="0" r:id="rId5">
            <anchor moveWithCells="1">
              <from>
                <xdr:col>0</xdr:col>
                <xdr:colOff>161925</xdr:colOff>
                <xdr:row>9</xdr:row>
                <xdr:rowOff>19050</xdr:rowOff>
              </from>
              <to>
                <xdr:col>5</xdr:col>
                <xdr:colOff>123825</xdr:colOff>
                <xdr:row>26</xdr:row>
                <xdr:rowOff>152400</xdr:rowOff>
              </to>
            </anchor>
          </objectPr>
        </oleObject>
      </mc:Choice>
      <mc:Fallback>
        <oleObject progId="STATISTICA.Graph" shapeId="4097" r:id="rId4"/>
      </mc:Fallback>
    </mc:AlternateContent>
    <mc:AlternateContent xmlns:mc="http://schemas.openxmlformats.org/markup-compatibility/2006">
      <mc:Choice Requires="x14">
        <oleObject progId="STATISTICA.Graph" shapeId="4098" r:id="rId6">
          <objectPr defaultSize="0" autoPict="0" r:id="rId7">
            <anchor moveWithCells="1">
              <from>
                <xdr:col>0</xdr:col>
                <xdr:colOff>114300</xdr:colOff>
                <xdr:row>58</xdr:row>
                <xdr:rowOff>95250</xdr:rowOff>
              </from>
              <to>
                <xdr:col>4</xdr:col>
                <xdr:colOff>714375</xdr:colOff>
                <xdr:row>74</xdr:row>
                <xdr:rowOff>161925</xdr:rowOff>
              </to>
            </anchor>
          </objectPr>
        </oleObject>
      </mc:Choice>
      <mc:Fallback>
        <oleObject progId="STATISTICA.Graph" shapeId="4098" r:id="rId6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67"/>
  <sheetViews>
    <sheetView showGridLines="0" workbookViewId="0">
      <selection activeCell="E60" sqref="E60"/>
    </sheetView>
  </sheetViews>
  <sheetFormatPr defaultRowHeight="15" x14ac:dyDescent="0.25"/>
  <cols>
    <col min="7" max="7" width="9.5703125" customWidth="1"/>
    <col min="8" max="8" width="12.7109375" customWidth="1"/>
    <col min="9" max="9" width="16" bestFit="1" customWidth="1"/>
    <col min="10" max="10" width="13.140625" customWidth="1"/>
  </cols>
  <sheetData>
    <row r="1" spans="1:11" x14ac:dyDescent="0.25">
      <c r="B1" s="11"/>
      <c r="C1" s="3"/>
      <c r="D1" s="3"/>
    </row>
    <row r="2" spans="1:11" s="30" customFormat="1" x14ac:dyDescent="0.25">
      <c r="A2" s="30" t="s">
        <v>46</v>
      </c>
    </row>
    <row r="3" spans="1:11" s="29" customFormat="1" x14ac:dyDescent="0.25">
      <c r="A3" s="37" t="s">
        <v>47</v>
      </c>
    </row>
    <row r="4" spans="1:11" s="29" customFormat="1" x14ac:dyDescent="0.25">
      <c r="A4" s="37"/>
    </row>
    <row r="5" spans="1:11" x14ac:dyDescent="0.25">
      <c r="B5" s="4" t="s">
        <v>22</v>
      </c>
      <c r="C5" s="4" t="s">
        <v>23</v>
      </c>
    </row>
    <row r="6" spans="1:11" x14ac:dyDescent="0.25">
      <c r="A6" s="78" t="s">
        <v>62</v>
      </c>
      <c r="B6" s="51">
        <v>-4.6640048431011065</v>
      </c>
      <c r="C6" s="51">
        <v>2.0608393492772334</v>
      </c>
    </row>
    <row r="7" spans="1:11" x14ac:dyDescent="0.25">
      <c r="A7" s="78" t="s">
        <v>63</v>
      </c>
      <c r="B7" s="51">
        <v>-1.8439088914585771</v>
      </c>
      <c r="C7" s="51">
        <v>5.5317266743757312</v>
      </c>
    </row>
    <row r="8" spans="1:11" x14ac:dyDescent="0.25">
      <c r="A8" s="78" t="s">
        <v>64</v>
      </c>
      <c r="B8" s="51">
        <v>21.150719637318975</v>
      </c>
      <c r="C8" s="51">
        <v>-1.6269784336399216</v>
      </c>
    </row>
    <row r="9" spans="1:11" x14ac:dyDescent="0.25">
      <c r="A9" s="78" t="s">
        <v>65</v>
      </c>
      <c r="B9" s="51">
        <v>1.5185132047305929</v>
      </c>
      <c r="C9" s="51">
        <v>-2.3862350360052176</v>
      </c>
    </row>
    <row r="10" spans="1:11" x14ac:dyDescent="0.25">
      <c r="A10" s="78" t="s">
        <v>66</v>
      </c>
      <c r="B10" s="51">
        <v>-16.161319107489881</v>
      </c>
      <c r="C10" s="51">
        <v>-3.5793525540078259</v>
      </c>
    </row>
    <row r="12" spans="1:11" s="30" customFormat="1" x14ac:dyDescent="0.25">
      <c r="A12" s="30" t="s">
        <v>48</v>
      </c>
    </row>
    <row r="16" spans="1:11" x14ac:dyDescent="0.25">
      <c r="J16" s="4"/>
      <c r="K16" s="4"/>
    </row>
    <row r="17" spans="1:14" x14ac:dyDescent="0.25">
      <c r="I17" s="78"/>
      <c r="J17" s="50"/>
      <c r="K17" s="50"/>
    </row>
    <row r="18" spans="1:14" x14ac:dyDescent="0.25">
      <c r="I18" s="78"/>
      <c r="J18" s="50"/>
      <c r="K18" s="50"/>
    </row>
    <row r="19" spans="1:14" x14ac:dyDescent="0.25">
      <c r="I19" s="78"/>
      <c r="J19" s="50"/>
      <c r="K19" s="50"/>
    </row>
    <row r="20" spans="1:14" x14ac:dyDescent="0.25">
      <c r="I20" s="78"/>
      <c r="J20" s="50"/>
      <c r="K20" s="50"/>
    </row>
    <row r="21" spans="1:14" x14ac:dyDescent="0.25">
      <c r="I21" s="78"/>
      <c r="J21" s="50"/>
      <c r="K21" s="50"/>
    </row>
    <row r="22" spans="1:14" x14ac:dyDescent="0.25">
      <c r="M22" s="51"/>
      <c r="N22" s="51"/>
    </row>
    <row r="31" spans="1:14" s="30" customFormat="1" x14ac:dyDescent="0.25">
      <c r="A31" s="30" t="s">
        <v>49</v>
      </c>
    </row>
    <row r="32" spans="1:14" x14ac:dyDescent="0.25">
      <c r="A32" s="37" t="s">
        <v>61</v>
      </c>
    </row>
    <row r="33" spans="1:5" x14ac:dyDescent="0.25">
      <c r="A33" s="37"/>
    </row>
    <row r="34" spans="1:5" x14ac:dyDescent="0.25">
      <c r="B34" s="4" t="s">
        <v>22</v>
      </c>
      <c r="C34" s="4" t="s">
        <v>23</v>
      </c>
    </row>
    <row r="35" spans="1:5" x14ac:dyDescent="0.25">
      <c r="A35" s="78" t="s">
        <v>62</v>
      </c>
      <c r="B35" s="51">
        <v>-0.34383499879137064</v>
      </c>
      <c r="C35" s="51">
        <v>0.55078248386982598</v>
      </c>
    </row>
    <row r="36" spans="1:5" x14ac:dyDescent="0.25">
      <c r="A36" s="78" t="s">
        <v>63</v>
      </c>
      <c r="B36" s="51">
        <v>-0.13593476696403026</v>
      </c>
      <c r="C36" s="51">
        <v>1.4784161409137433</v>
      </c>
    </row>
    <row r="37" spans="1:5" x14ac:dyDescent="0.25">
      <c r="A37" s="78" t="s">
        <v>64</v>
      </c>
      <c r="B37" s="51">
        <v>1.5592517387050528</v>
      </c>
      <c r="C37" s="51">
        <v>-0.43482827673933655</v>
      </c>
    </row>
    <row r="38" spans="1:5" x14ac:dyDescent="0.25">
      <c r="A38" s="78" t="s">
        <v>65</v>
      </c>
      <c r="B38" s="51">
        <v>0.11194627867626021</v>
      </c>
      <c r="C38" s="51">
        <v>-0.63774813921769313</v>
      </c>
    </row>
    <row r="39" spans="1:5" x14ac:dyDescent="0.25">
      <c r="A39" s="78" t="s">
        <v>66</v>
      </c>
      <c r="B39" s="51">
        <v>-1.1914282516259123</v>
      </c>
      <c r="C39" s="51">
        <v>-0.95662220882653948</v>
      </c>
    </row>
    <row r="41" spans="1:5" s="30" customFormat="1" x14ac:dyDescent="0.25">
      <c r="A41" s="30" t="s">
        <v>50</v>
      </c>
    </row>
    <row r="42" spans="1:5" s="39" customFormat="1" x14ac:dyDescent="0.25">
      <c r="A42" s="37" t="s">
        <v>52</v>
      </c>
    </row>
    <row r="43" spans="1:5" x14ac:dyDescent="0.25">
      <c r="E43" s="17"/>
    </row>
    <row r="44" spans="1:5" x14ac:dyDescent="0.25">
      <c r="B44" s="4" t="s">
        <v>22</v>
      </c>
      <c r="C44" s="4" t="s">
        <v>23</v>
      </c>
    </row>
    <row r="45" spans="1:5" x14ac:dyDescent="0.25">
      <c r="A45" s="78" t="s">
        <v>62</v>
      </c>
      <c r="B45" s="49">
        <v>2.9555626598465459</v>
      </c>
      <c r="C45" s="49">
        <v>7.5840336134453779</v>
      </c>
    </row>
    <row r="46" spans="1:5" x14ac:dyDescent="0.25">
      <c r="A46" s="78" t="s">
        <v>63</v>
      </c>
      <c r="B46" s="49">
        <v>0.46195652173913027</v>
      </c>
      <c r="C46" s="49">
        <v>54.642857142857125</v>
      </c>
    </row>
    <row r="47" spans="1:5" x14ac:dyDescent="0.25">
      <c r="A47" s="78" t="s">
        <v>64</v>
      </c>
      <c r="B47" s="49">
        <v>60.78164961636827</v>
      </c>
      <c r="C47" s="49">
        <v>4.7268907563025238</v>
      </c>
    </row>
    <row r="48" spans="1:5" x14ac:dyDescent="0.25">
      <c r="A48" s="78" t="s">
        <v>65</v>
      </c>
      <c r="B48" s="49">
        <v>0.31329923273657284</v>
      </c>
      <c r="C48" s="49">
        <v>10.168067226890756</v>
      </c>
    </row>
    <row r="49" spans="1:8" x14ac:dyDescent="0.25">
      <c r="A49" s="78" t="s">
        <v>66</v>
      </c>
      <c r="B49" s="49">
        <v>35.487531969309451</v>
      </c>
      <c r="C49" s="49">
        <v>22.878151260504193</v>
      </c>
    </row>
    <row r="51" spans="1:8" s="30" customFormat="1" x14ac:dyDescent="0.25">
      <c r="A51" s="30" t="s">
        <v>51</v>
      </c>
    </row>
    <row r="52" spans="1:8" x14ac:dyDescent="0.25">
      <c r="A52" s="37" t="s">
        <v>67</v>
      </c>
    </row>
    <row r="54" spans="1:8" x14ac:dyDescent="0.25">
      <c r="B54" s="4" t="s">
        <v>22</v>
      </c>
      <c r="C54" s="4" t="s">
        <v>23</v>
      </c>
    </row>
    <row r="55" spans="1:8" x14ac:dyDescent="0.25">
      <c r="A55" s="78" t="s">
        <v>62</v>
      </c>
      <c r="B55" s="50">
        <v>0.83665158371040715</v>
      </c>
      <c r="C55" s="50">
        <v>0.16334841628959279</v>
      </c>
    </row>
    <row r="56" spans="1:8" x14ac:dyDescent="0.25">
      <c r="A56" s="78" t="s">
        <v>63</v>
      </c>
      <c r="B56" s="50">
        <v>0.1</v>
      </c>
      <c r="C56" s="50">
        <v>0.9</v>
      </c>
    </row>
    <row r="57" spans="1:8" x14ac:dyDescent="0.25">
      <c r="A57" s="78" t="s">
        <v>64</v>
      </c>
      <c r="B57" s="50">
        <v>0.99411764705882355</v>
      </c>
      <c r="C57" s="50">
        <v>5.882352941176474E-3</v>
      </c>
    </row>
    <row r="58" spans="1:8" x14ac:dyDescent="0.25">
      <c r="A58" s="78" t="s">
        <v>65</v>
      </c>
      <c r="B58" s="50">
        <v>0.28823529411764703</v>
      </c>
      <c r="C58" s="50">
        <v>0.71176470588235285</v>
      </c>
    </row>
    <row r="59" spans="1:8" x14ac:dyDescent="0.25">
      <c r="A59" s="78" t="s">
        <v>66</v>
      </c>
      <c r="B59" s="50">
        <v>0.95324173465006434</v>
      </c>
      <c r="C59" s="50">
        <v>4.6758265349935588E-2</v>
      </c>
    </row>
    <row r="63" spans="1:8" x14ac:dyDescent="0.25">
      <c r="G63" s="64"/>
      <c r="H63" s="64"/>
    </row>
    <row r="64" spans="1:8" x14ac:dyDescent="0.25">
      <c r="G64" s="64"/>
      <c r="H64" s="64"/>
    </row>
    <row r="65" spans="7:8" x14ac:dyDescent="0.25">
      <c r="G65" s="64"/>
      <c r="H65" s="64"/>
    </row>
    <row r="66" spans="7:8" x14ac:dyDescent="0.25">
      <c r="G66" s="64"/>
      <c r="H66" s="64"/>
    </row>
    <row r="67" spans="7:8" x14ac:dyDescent="0.25">
      <c r="G67" s="64"/>
      <c r="H67" s="64"/>
    </row>
  </sheetData>
  <pageMargins left="0.7" right="0.7" top="0.78740157499999996" bottom="0.78740157499999996" header="0.3" footer="0.3"/>
  <pageSetup paperSize="9" orientation="portrait" r:id="rId1"/>
  <drawing r:id="rId2"/>
  <legacyDrawing r:id="rId3"/>
  <oleObjects>
    <mc:AlternateContent xmlns:mc="http://schemas.openxmlformats.org/markup-compatibility/2006">
      <mc:Choice Requires="x14">
        <oleObject progId="STATISTICA.Graph" shapeId="5122" r:id="rId4">
          <objectPr defaultSize="0" r:id="rId5">
            <anchor moveWithCells="1">
              <from>
                <xdr:col>0</xdr:col>
                <xdr:colOff>180975</xdr:colOff>
                <xdr:row>12</xdr:row>
                <xdr:rowOff>95250</xdr:rowOff>
              </from>
              <to>
                <xdr:col>6</xdr:col>
                <xdr:colOff>628650</xdr:colOff>
                <xdr:row>29</xdr:row>
                <xdr:rowOff>57150</xdr:rowOff>
              </to>
            </anchor>
          </objectPr>
        </oleObject>
      </mc:Choice>
      <mc:Fallback>
        <oleObject progId="STATISTICA.Graph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výpočet</vt:lpstr>
      <vt:lpstr>Statistica-variables</vt:lpstr>
      <vt:lpstr>Statistica-cases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janousova</dc:creator>
  <cp:lastModifiedBy>Brožová Lucie</cp:lastModifiedBy>
  <dcterms:created xsi:type="dcterms:W3CDTF">2014-12-11T14:19:08Z</dcterms:created>
  <dcterms:modified xsi:type="dcterms:W3CDTF">2019-12-02T08:00:17Z</dcterms:modified>
</cp:coreProperties>
</file>