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embeddings/oleObject1.bin" ContentType="application/vnd.openxmlformats-officedocument.oleObject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Vasina.Michal\Teaching\2020 Podzim\Bi7430c\Sample dataset\"/>
    </mc:Choice>
  </mc:AlternateContent>
  <xr:revisionPtr revIDLastSave="0" documentId="13_ncr:1_{173FC5DE-DA2C-4889-968F-2E85E0728509}" xr6:coauthVersionLast="45" xr6:coauthVersionMax="45" xr10:uidLastSave="{00000000-0000-0000-0000-000000000000}"/>
  <bookViews>
    <workbookView xWindow="-120" yWindow="-120" windowWidth="29040" windowHeight="15840" tabRatio="788" activeTab="4" xr2:uid="{4786A250-748E-4093-AD3F-5CF3DB9CF719}"/>
  </bookViews>
  <sheets>
    <sheet name="01a_Input-data_Time-calibration" sheetId="6" r:id="rId1"/>
    <sheet name="01b_Input-data_Titration-HCl" sheetId="8" r:id="rId2"/>
    <sheet name="01c_Input-data_Calibration-HCl" sheetId="2" r:id="rId3"/>
    <sheet name="02_Averages" sheetId="1" r:id="rId4"/>
    <sheet name="03_Calculate-product" sheetId="9" r:id="rId5"/>
  </sheets>
  <externalReferences>
    <externalReference r:id="rId6"/>
    <externalReference r:id="rId7"/>
    <externalReference r:id="rId8"/>
  </externalReferences>
  <definedNames>
    <definedName name="ju">'[1]Hill Equation'!$E$3</definedName>
    <definedName name="KM">'[2]non-linear fit'!$K$4</definedName>
    <definedName name="LogP">[3]LogP!$A$3:$B$7</definedName>
    <definedName name="n">'[1]Hill Equation'!$K$3</definedName>
    <definedName name="Temperature">[3]LogP!$A$3:$A$7</definedName>
    <definedName name="vmax">'[2]non-linear fit'!$H$4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8" i="9" l="1" a="1"/>
  <c r="B8" i="9" s="1"/>
  <c r="K6" i="9"/>
  <c r="B4" i="9" l="1"/>
  <c r="B2" i="9"/>
  <c r="L2" i="9" s="1"/>
  <c r="B3" i="9"/>
  <c r="C2" i="9" a="1"/>
  <c r="C2" i="9" s="1"/>
  <c r="L8" i="9"/>
  <c r="K15" i="9"/>
  <c r="K14" i="9"/>
  <c r="K13" i="9"/>
  <c r="K12" i="9"/>
  <c r="K11" i="9"/>
  <c r="K10" i="9"/>
  <c r="K9" i="9"/>
  <c r="K8" i="9"/>
  <c r="L7" i="9"/>
  <c r="K7" i="9"/>
  <c r="K2" i="9"/>
  <c r="S1" i="9"/>
  <c r="R1" i="9"/>
  <c r="Q1" i="9"/>
  <c r="P1" i="9"/>
  <c r="O1" i="9"/>
  <c r="N1" i="9"/>
  <c r="M1" i="9"/>
  <c r="L1" i="9"/>
  <c r="C6" i="8"/>
  <c r="E6" i="8" s="1"/>
  <c r="F6" i="8" s="1"/>
  <c r="C7" i="8"/>
  <c r="E7" i="8" s="1"/>
  <c r="F7" i="8" s="1"/>
  <c r="C10" i="8"/>
  <c r="E10" i="8" s="1"/>
  <c r="F10" i="8" s="1"/>
  <c r="C9" i="8"/>
  <c r="E9" i="8" s="1"/>
  <c r="C8" i="8"/>
  <c r="E8" i="8" s="1"/>
  <c r="F8" i="8" s="1"/>
  <c r="L13" i="9" l="1"/>
  <c r="L9" i="9"/>
  <c r="L15" i="9"/>
  <c r="Q4" i="9"/>
  <c r="M4" i="9"/>
  <c r="Q3" i="9"/>
  <c r="M3" i="9"/>
  <c r="R2" i="9"/>
  <c r="N2" i="9"/>
  <c r="O2" i="9"/>
  <c r="N3" i="9"/>
  <c r="S3" i="9"/>
  <c r="N4" i="9"/>
  <c r="S4" i="9"/>
  <c r="P2" i="9"/>
  <c r="O3" i="9"/>
  <c r="O4" i="9"/>
  <c r="L3" i="9"/>
  <c r="Q2" i="9"/>
  <c r="P3" i="9"/>
  <c r="P4" i="9"/>
  <c r="L4" i="9"/>
  <c r="S2" i="9"/>
  <c r="R3" i="9"/>
  <c r="R4" i="9"/>
  <c r="L14" i="9"/>
  <c r="L12" i="9"/>
  <c r="L10" i="9"/>
  <c r="L11" i="9"/>
  <c r="F9" i="8"/>
  <c r="D15" i="8" s="1" a="1"/>
  <c r="C19" i="9" l="1" a="1"/>
  <c r="C19" i="9" s="1"/>
  <c r="M8" i="9" s="1"/>
  <c r="M2" i="9"/>
  <c r="D15" i="8"/>
  <c r="F15" i="8"/>
  <c r="E15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kovar</author>
  </authors>
  <commentList>
    <comment ref="B5" authorId="0" shapeId="0" xr:uid="{D54DC3F9-84FF-49CC-B99F-D8ECC83E17E9}">
      <text>
        <r>
          <rPr>
            <b/>
            <sz val="9"/>
            <color indexed="81"/>
            <rFont val="Tahoma"/>
            <family val="2"/>
            <charset val="238"/>
          </rPr>
          <t>kovar:</t>
        </r>
        <r>
          <rPr>
            <sz val="9"/>
            <color indexed="81"/>
            <rFont val="Tahoma"/>
            <family val="2"/>
            <charset val="238"/>
          </rPr>
          <t xml:space="preserve">
Added volume of HCl per 50 mL of buffer with initial pH 8.60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<sst xmlns="http://schemas.openxmlformats.org/spreadsheetml/2006/main" count="77" uniqueCount="49">
  <si>
    <t>Time</t>
  </si>
  <si>
    <t>Cal 6.60</t>
  </si>
  <si>
    <t>Cal 7.60</t>
  </si>
  <si>
    <t>Cal 8.60</t>
  </si>
  <si>
    <t>Rxn 14+01</t>
  </si>
  <si>
    <t>Rxn 13+02</t>
  </si>
  <si>
    <t>Rxn 12+03</t>
  </si>
  <si>
    <t>Rxn 11+04</t>
  </si>
  <si>
    <t>Rxn 10+05</t>
  </si>
  <si>
    <t>Rxn 09+06</t>
  </si>
  <si>
    <t>Rxn 08+07</t>
  </si>
  <si>
    <t>Rxn 07+08</t>
  </si>
  <si>
    <t>Loop01</t>
  </si>
  <si>
    <t>Loop03</t>
  </si>
  <si>
    <t>Loop05</t>
  </si>
  <si>
    <t>Loop07</t>
  </si>
  <si>
    <t>Loop09</t>
  </si>
  <si>
    <t>Loop11</t>
  </si>
  <si>
    <t>Loop13</t>
  </si>
  <si>
    <t>c</t>
  </si>
  <si>
    <t>Calibration pH 6.60</t>
  </si>
  <si>
    <t>Calibration pH 7.60</t>
  </si>
  <si>
    <t>Calibration pH 8.60</t>
  </si>
  <si>
    <t>Position</t>
  </si>
  <si>
    <t>Reaction Time (s)</t>
  </si>
  <si>
    <t>Fluorescence Intensity (CPS) - Averages</t>
  </si>
  <si>
    <t>&lt;= Concentration of the substrate in the Aq. droplets</t>
  </si>
  <si>
    <t>FLUORESCENCE</t>
  </si>
  <si>
    <t>Time [s]</t>
  </si>
  <si>
    <t>pH</t>
  </si>
  <si>
    <t>Flowrate ratio</t>
  </si>
  <si>
    <t>mM</t>
  </si>
  <si>
    <t>Polynomial</t>
  </si>
  <si>
    <t>a</t>
  </si>
  <si>
    <t>b</t>
  </si>
  <si>
    <t>Calibration curves</t>
  </si>
  <si>
    <t>HCl</t>
  </si>
  <si>
    <t>Concentration of HCl</t>
  </si>
  <si>
    <t>uL</t>
  </si>
  <si>
    <t>L</t>
  </si>
  <si>
    <t>mol/L</t>
  </si>
  <si>
    <t>mmol/L</t>
  </si>
  <si>
    <t>umol of HCl</t>
  </si>
  <si>
    <t>Polynomial function</t>
  </si>
  <si>
    <t>Concentration of HCl determonide by acid-base titration and using NaOH.</t>
  </si>
  <si>
    <t>pH measured after addition of HCl into working buffer.</t>
  </si>
  <si>
    <t>Calibrated and calculated when the system was established</t>
  </si>
  <si>
    <t>Substrate conc. in aq. plugs</t>
  </si>
  <si>
    <t>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</si>
</sst>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u/>
      <sz val="11"/>
      <color theme="1"/>
      <name val="Calibri"/>
      <family val="2"/>
      <charset val="238"/>
      <scheme val="minor"/>
    </font>
    <font>
      <sz val="11"/>
      <color theme="3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DE6"/>
        <bgColor indexed="64"/>
      </patternFill>
    </fill>
    <fill>
      <patternFill patternType="solid">
        <fgColor rgb="FFE38DC6"/>
        <bgColor indexed="64"/>
      </patternFill>
    </fill>
    <fill>
      <patternFill patternType="solid">
        <fgColor rgb="FFFFC285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0" fillId="0" borderId="0" xfId="0" applyAlignment="1">
      <alignment horizontal="center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1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22" xfId="0" applyBorder="1"/>
    <xf numFmtId="0" fontId="0" fillId="0" borderId="0" xfId="0" quotePrefix="1"/>
    <xf numFmtId="2" fontId="0" fillId="0" borderId="0" xfId="0" applyNumberFormat="1"/>
    <xf numFmtId="2" fontId="0" fillId="2" borderId="2" xfId="0" applyNumberFormat="1" applyFill="1" applyBorder="1"/>
    <xf numFmtId="2" fontId="0" fillId="2" borderId="3" xfId="0" applyNumberFormat="1" applyFill="1" applyBorder="1"/>
    <xf numFmtId="2" fontId="0" fillId="2" borderId="4" xfId="0" applyNumberFormat="1" applyFill="1" applyBorder="1"/>
    <xf numFmtId="0" fontId="0" fillId="0" borderId="3" xfId="0" applyBorder="1"/>
    <xf numFmtId="0" fontId="0" fillId="0" borderId="4" xfId="0" applyBorder="1"/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5" fillId="0" borderId="0" xfId="0" applyFont="1"/>
    <xf numFmtId="2" fontId="0" fillId="0" borderId="25" xfId="0" applyNumberFormat="1" applyBorder="1" applyAlignment="1">
      <alignment horizontal="center"/>
    </xf>
    <xf numFmtId="2" fontId="0" fillId="0" borderId="26" xfId="0" applyNumberFormat="1" applyBorder="1" applyAlignment="1">
      <alignment horizontal="center"/>
    </xf>
    <xf numFmtId="2" fontId="0" fillId="0" borderId="27" xfId="0" applyNumberFormat="1" applyBorder="1" applyAlignment="1">
      <alignment horizontal="center"/>
    </xf>
    <xf numFmtId="2" fontId="0" fillId="0" borderId="9" xfId="0" applyNumberFormat="1" applyBorder="1"/>
    <xf numFmtId="2" fontId="0" fillId="0" borderId="12" xfId="0" applyNumberFormat="1" applyBorder="1"/>
    <xf numFmtId="0" fontId="0" fillId="0" borderId="0" xfId="0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0" fillId="4" borderId="0" xfId="0" applyFill="1"/>
    <xf numFmtId="0" fontId="0" fillId="5" borderId="0" xfId="0" applyFill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5" borderId="10" xfId="0" applyFill="1" applyBorder="1"/>
    <xf numFmtId="0" fontId="0" fillId="5" borderId="11" xfId="0" applyFill="1" applyBorder="1"/>
    <xf numFmtId="0" fontId="0" fillId="5" borderId="12" xfId="0" applyFill="1" applyBorder="1"/>
    <xf numFmtId="0" fontId="0" fillId="0" borderId="0" xfId="0" applyAlignment="1">
      <alignment horizontal="right"/>
    </xf>
    <xf numFmtId="0" fontId="0" fillId="6" borderId="10" xfId="0" applyFill="1" applyBorder="1"/>
    <xf numFmtId="0" fontId="0" fillId="6" borderId="12" xfId="0" applyFill="1" applyBorder="1"/>
    <xf numFmtId="2" fontId="0" fillId="3" borderId="7" xfId="0" applyNumberFormat="1" applyFill="1" applyBorder="1" applyAlignment="1">
      <alignment horizontal="center"/>
    </xf>
    <xf numFmtId="2" fontId="0" fillId="3" borderId="9" xfId="0" applyNumberFormat="1" applyFill="1" applyBorder="1" applyAlignment="1">
      <alignment horizontal="center"/>
    </xf>
    <xf numFmtId="2" fontId="0" fillId="3" borderId="12" xfId="0" applyNumberFormat="1" applyFill="1" applyBorder="1" applyAlignment="1">
      <alignment horizontal="center"/>
    </xf>
    <xf numFmtId="2" fontId="0" fillId="3" borderId="6" xfId="0" applyNumberFormat="1" applyFill="1" applyBorder="1"/>
    <xf numFmtId="2" fontId="0" fillId="3" borderId="7" xfId="0" applyNumberFormat="1" applyFill="1" applyBorder="1"/>
    <xf numFmtId="2" fontId="0" fillId="3" borderId="0" xfId="0" applyNumberFormat="1" applyFill="1"/>
    <xf numFmtId="2" fontId="0" fillId="3" borderId="9" xfId="0" applyNumberFormat="1" applyFill="1" applyBorder="1"/>
    <xf numFmtId="2" fontId="0" fillId="3" borderId="11" xfId="0" applyNumberFormat="1" applyFill="1" applyBorder="1"/>
    <xf numFmtId="2" fontId="0" fillId="3" borderId="12" xfId="0" applyNumberFormat="1" applyFill="1" applyBorder="1"/>
    <xf numFmtId="2" fontId="0" fillId="0" borderId="8" xfId="0" applyNumberFormat="1" applyBorder="1"/>
    <xf numFmtId="2" fontId="0" fillId="0" borderId="10" xfId="0" applyNumberFormat="1" applyBorder="1"/>
    <xf numFmtId="2" fontId="0" fillId="0" borderId="11" xfId="0" applyNumberFormat="1" applyBorder="1"/>
    <xf numFmtId="0" fontId="0" fillId="0" borderId="0" xfId="0" applyAlignment="1">
      <alignment wrapText="1"/>
    </xf>
    <xf numFmtId="0" fontId="0" fillId="0" borderId="0" xfId="0" applyFill="1"/>
    <xf numFmtId="0" fontId="0" fillId="7" borderId="0" xfId="0" applyFill="1"/>
    <xf numFmtId="2" fontId="0" fillId="7" borderId="0" xfId="0" applyNumberFormat="1" applyFill="1"/>
    <xf numFmtId="2" fontId="0" fillId="7" borderId="5" xfId="0" applyNumberFormat="1" applyFill="1" applyBorder="1"/>
    <xf numFmtId="2" fontId="0" fillId="7" borderId="6" xfId="0" applyNumberFormat="1" applyFill="1" applyBorder="1"/>
    <xf numFmtId="2" fontId="0" fillId="7" borderId="7" xfId="0" applyNumberFormat="1" applyFill="1" applyBorder="1"/>
    <xf numFmtId="2" fontId="0" fillId="7" borderId="8" xfId="0" applyNumberFormat="1" applyFill="1" applyBorder="1"/>
    <xf numFmtId="2" fontId="0" fillId="7" borderId="9" xfId="0" applyNumberFormat="1" applyFill="1" applyBorder="1"/>
    <xf numFmtId="2" fontId="0" fillId="7" borderId="10" xfId="0" applyNumberFormat="1" applyFill="1" applyBorder="1"/>
    <xf numFmtId="2" fontId="0" fillId="7" borderId="11" xfId="0" applyNumberFormat="1" applyFill="1" applyBorder="1"/>
    <xf numFmtId="2" fontId="0" fillId="7" borderId="12" xfId="0" applyNumberFormat="1" applyFill="1" applyBorder="1"/>
    <xf numFmtId="2" fontId="0" fillId="7" borderId="0" xfId="0" applyNumberFormat="1" applyFill="1" applyBorder="1" applyAlignment="1">
      <alignment horizontal="center"/>
    </xf>
    <xf numFmtId="2" fontId="0" fillId="7" borderId="9" xfId="0" applyNumberFormat="1" applyFill="1" applyBorder="1" applyAlignment="1">
      <alignment horizontal="center"/>
    </xf>
    <xf numFmtId="2" fontId="0" fillId="7" borderId="11" xfId="0" applyNumberFormat="1" applyFill="1" applyBorder="1" applyAlignment="1">
      <alignment horizontal="center"/>
    </xf>
    <xf numFmtId="2" fontId="0" fillId="7" borderId="12" xfId="0" applyNumberFormat="1" applyFill="1" applyBorder="1" applyAlignment="1">
      <alignment horizontal="center"/>
    </xf>
    <xf numFmtId="0" fontId="0" fillId="8" borderId="17" xfId="0" applyFill="1" applyBorder="1"/>
    <xf numFmtId="0" fontId="0" fillId="8" borderId="13" xfId="0" applyFill="1" applyBorder="1"/>
    <xf numFmtId="0" fontId="0" fillId="8" borderId="18" xfId="0" applyFill="1" applyBorder="1"/>
    <xf numFmtId="0" fontId="0" fillId="8" borderId="19" xfId="0" applyFill="1" applyBorder="1"/>
    <xf numFmtId="0" fontId="0" fillId="8" borderId="20" xfId="0" applyFill="1" applyBorder="1"/>
    <xf numFmtId="0" fontId="0" fillId="8" borderId="21" xfId="0" applyFill="1" applyBorder="1"/>
    <xf numFmtId="0" fontId="0" fillId="9" borderId="17" xfId="0" applyFill="1" applyBorder="1"/>
    <xf numFmtId="0" fontId="0" fillId="9" borderId="13" xfId="0" applyFill="1" applyBorder="1"/>
    <xf numFmtId="0" fontId="0" fillId="9" borderId="23" xfId="0" applyFill="1" applyBorder="1"/>
    <xf numFmtId="0" fontId="0" fillId="9" borderId="19" xfId="0" applyFill="1" applyBorder="1"/>
    <xf numFmtId="0" fontId="0" fillId="9" borderId="20" xfId="0" applyFill="1" applyBorder="1"/>
    <xf numFmtId="0" fontId="0" fillId="9" borderId="24" xfId="0" applyFill="1" applyBorder="1"/>
    <xf numFmtId="0" fontId="0" fillId="10" borderId="17" xfId="0" applyFill="1" applyBorder="1"/>
    <xf numFmtId="0" fontId="0" fillId="10" borderId="13" xfId="0" applyFill="1" applyBorder="1"/>
    <xf numFmtId="0" fontId="0" fillId="10" borderId="18" xfId="0" applyFill="1" applyBorder="1"/>
    <xf numFmtId="0" fontId="0" fillId="10" borderId="19" xfId="0" applyFill="1" applyBorder="1"/>
    <xf numFmtId="0" fontId="0" fillId="10" borderId="20" xfId="0" applyFill="1" applyBorder="1"/>
    <xf numFmtId="0" fontId="0" fillId="10" borderId="21" xfId="0" applyFill="1" applyBorder="1"/>
    <xf numFmtId="0" fontId="0" fillId="6" borderId="5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5" xfId="0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0" fillId="0" borderId="10" xfId="0" applyBorder="1" applyAlignment="1">
      <alignment horizontal="right" vertical="center"/>
    </xf>
    <xf numFmtId="0" fontId="4" fillId="0" borderId="5" xfId="0" applyFont="1" applyBorder="1" applyAlignment="1">
      <alignment horizontal="center"/>
    </xf>
    <xf numFmtId="0" fontId="4" fillId="0" borderId="7" xfId="0" applyFont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FC285"/>
      <color rgb="FFE38DC6"/>
      <color rgb="FFCC3399"/>
      <color rgb="FFFFCDE6"/>
      <color rgb="FFFF9933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Time Calibration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'01a_Input-data_Time-calibration'!$B$7:$B$13</c:f>
              <c:strCache>
                <c:ptCount val="7"/>
                <c:pt idx="0">
                  <c:v>Loop01</c:v>
                </c:pt>
                <c:pt idx="1">
                  <c:v>Loop03</c:v>
                </c:pt>
                <c:pt idx="2">
                  <c:v>Loop05</c:v>
                </c:pt>
                <c:pt idx="3">
                  <c:v>Loop07</c:v>
                </c:pt>
                <c:pt idx="4">
                  <c:v>Loop09</c:v>
                </c:pt>
                <c:pt idx="5">
                  <c:v>Loop11</c:v>
                </c:pt>
                <c:pt idx="6">
                  <c:v>Loop13</c:v>
                </c:pt>
              </c:strCache>
            </c:strRef>
          </c:xVal>
          <c:yVal>
            <c:numRef>
              <c:f>'01a_Input-data_Time-calibration'!$C$7:$C$13</c:f>
              <c:numCache>
                <c:formatCode>General</c:formatCode>
                <c:ptCount val="7"/>
                <c:pt idx="0">
                  <c:v>19</c:v>
                </c:pt>
                <c:pt idx="1">
                  <c:v>53</c:v>
                </c:pt>
                <c:pt idx="2">
                  <c:v>87</c:v>
                </c:pt>
                <c:pt idx="3">
                  <c:v>119</c:v>
                </c:pt>
                <c:pt idx="4">
                  <c:v>152</c:v>
                </c:pt>
                <c:pt idx="5">
                  <c:v>183</c:v>
                </c:pt>
                <c:pt idx="6">
                  <c:v>214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8A5-428C-A744-9C5BB4BF95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8868575"/>
        <c:axId val="2133932575"/>
      </c:scatterChart>
      <c:valAx>
        <c:axId val="5888685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2133932575"/>
        <c:crosses val="autoZero"/>
        <c:crossBetween val="midCat"/>
      </c:valAx>
      <c:valAx>
        <c:axId val="2133932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58886857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Titration of working buffer / calibration curve </a:t>
            </a:r>
            <a:endParaRPr lang="cs-CZ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layout>
                <c:manualLayout>
                  <c:x val="3.5147856517935255E-2"/>
                  <c:y val="-0.3555493584135316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cs-CZ"/>
                </a:p>
              </c:txPr>
            </c:trendlineLbl>
          </c:trendline>
          <c:xVal>
            <c:numRef>
              <c:f>'01b_Input-data_Titration-HCl'!$D$6:$D$10</c:f>
              <c:numCache>
                <c:formatCode>0.00</c:formatCode>
                <c:ptCount val="5"/>
                <c:pt idx="0">
                  <c:v>8.6</c:v>
                </c:pt>
                <c:pt idx="1">
                  <c:v>8.1</c:v>
                </c:pt>
                <c:pt idx="2">
                  <c:v>7.6</c:v>
                </c:pt>
                <c:pt idx="3">
                  <c:v>7.1</c:v>
                </c:pt>
                <c:pt idx="4">
                  <c:v>6.6</c:v>
                </c:pt>
              </c:numCache>
            </c:numRef>
          </c:xVal>
          <c:yVal>
            <c:numRef>
              <c:f>'01b_Input-data_Titration-HCl'!$F$6:$F$10</c:f>
              <c:numCache>
                <c:formatCode>General</c:formatCode>
                <c:ptCount val="5"/>
                <c:pt idx="0">
                  <c:v>0</c:v>
                </c:pt>
                <c:pt idx="1">
                  <c:v>5.9220467719368369E-2</c:v>
                </c:pt>
                <c:pt idx="2">
                  <c:v>0.1577635782747604</c:v>
                </c:pt>
                <c:pt idx="3">
                  <c:v>0.31502392344497604</c:v>
                </c:pt>
                <c:pt idx="4">
                  <c:v>0.49134328358208951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249-4B3B-B9C8-0F4D927D11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20778432"/>
        <c:axId val="820774824"/>
      </c:scatterChart>
      <c:valAx>
        <c:axId val="820778432"/>
        <c:scaling>
          <c:orientation val="minMax"/>
          <c:min val="6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pH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820774824"/>
        <c:crosses val="autoZero"/>
        <c:crossBetween val="midCat"/>
      </c:valAx>
      <c:valAx>
        <c:axId val="820774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[H+] / mM</a:t>
                </a:r>
                <a:endParaRPr lang="cs-C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8207784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rotWithShape="1">
      <a:gsLst>
        <a:gs pos="0">
          <a:schemeClr val="accent6">
            <a:lumMod val="110000"/>
            <a:satMod val="105000"/>
            <a:tint val="67000"/>
          </a:schemeClr>
        </a:gs>
        <a:gs pos="50000">
          <a:schemeClr val="accent6">
            <a:lumMod val="105000"/>
            <a:satMod val="103000"/>
            <a:tint val="73000"/>
          </a:schemeClr>
        </a:gs>
        <a:gs pos="100000">
          <a:schemeClr val="accent6">
            <a:lumMod val="105000"/>
            <a:satMod val="109000"/>
            <a:tint val="81000"/>
          </a:schemeClr>
        </a:gs>
      </a:gsLst>
      <a:lin ang="5400000" scaled="0"/>
    </a:gradFill>
    <a:ln w="6350" cap="flat" cmpd="sng" algn="ctr">
      <a:solidFill>
        <a:schemeClr val="accent6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Time Calibration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'01c_Input-data_Calibration-HCl'!$X$17:$X$23</c:f>
              <c:numCache>
                <c:formatCode>General</c:formatCode>
                <c:ptCount val="7"/>
              </c:numCache>
            </c:numRef>
          </c:xVal>
          <c:yVal>
            <c:numRef>
              <c:f>'01c_Input-data_Calibration-HCl'!$Y$17:$Y$23</c:f>
              <c:numCache>
                <c:formatCode>General</c:formatCode>
                <c:ptCount val="7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30F-412E-8F63-4BE505F41A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8868575"/>
        <c:axId val="2133932575"/>
      </c:scatterChart>
      <c:valAx>
        <c:axId val="5888685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2133932575"/>
        <c:crosses val="autoZero"/>
        <c:crossBetween val="midCat"/>
      </c:valAx>
      <c:valAx>
        <c:axId val="2133932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58886857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285750</xdr:colOff>
      <xdr:row>3</xdr:row>
      <xdr:rowOff>9525</xdr:rowOff>
    </xdr:from>
    <xdr:to>
      <xdr:col>17</xdr:col>
      <xdr:colOff>338550</xdr:colOff>
      <xdr:row>20</xdr:row>
      <xdr:rowOff>11025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67525" y="200025"/>
          <a:ext cx="4320000" cy="3240000"/>
        </a:xfrm>
        <a:prstGeom prst="rect">
          <a:avLst/>
        </a:prstGeom>
      </xdr:spPr>
    </xdr:pic>
    <xdr:clientData/>
  </xdr:twoCellAnchor>
  <xdr:twoCellAnchor>
    <xdr:from>
      <xdr:col>3</xdr:col>
      <xdr:colOff>114300</xdr:colOff>
      <xdr:row>3</xdr:row>
      <xdr:rowOff>4762</xdr:rowOff>
    </xdr:from>
    <xdr:to>
      <xdr:col>10</xdr:col>
      <xdr:colOff>167100</xdr:colOff>
      <xdr:row>20</xdr:row>
      <xdr:rowOff>6262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15</xdr:col>
      <xdr:colOff>304800</xdr:colOff>
      <xdr:row>20</xdr:row>
      <xdr:rowOff>47625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66675</xdr:colOff>
          <xdr:row>0</xdr:row>
          <xdr:rowOff>0</xdr:rowOff>
        </xdr:from>
        <xdr:to>
          <xdr:col>28</xdr:col>
          <xdr:colOff>323850</xdr:colOff>
          <xdr:row>16</xdr:row>
          <xdr:rowOff>38100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25</xdr:col>
      <xdr:colOff>0</xdr:colOff>
      <xdr:row>30</xdr:row>
      <xdr:rowOff>4762</xdr:rowOff>
    </xdr:from>
    <xdr:to>
      <xdr:col>32</xdr:col>
      <xdr:colOff>304800</xdr:colOff>
      <xdr:row>44</xdr:row>
      <xdr:rowOff>80962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</xdr:col>
      <xdr:colOff>19050</xdr:colOff>
      <xdr:row>32</xdr:row>
      <xdr:rowOff>6350</xdr:rowOff>
    </xdr:from>
    <xdr:ext cx="4450642" cy="436786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628650" y="5911850"/>
          <a:ext cx="4450642" cy="436786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cs-CZ" sz="1100" b="1"/>
            <a:t>TASK:</a:t>
          </a:r>
        </a:p>
        <a:p>
          <a:r>
            <a:rPr lang="cs-CZ" sz="1100" b="1"/>
            <a:t>01c.1. Calculate an average for every single Loop and calibration solution</a:t>
          </a:r>
          <a:endParaRPr lang="cs-CZ" sz="1100" b="1" baseline="0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6350</xdr:colOff>
      <xdr:row>9</xdr:row>
      <xdr:rowOff>177800</xdr:rowOff>
    </xdr:from>
    <xdr:ext cx="2517741" cy="436786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615950" y="1847850"/>
          <a:ext cx="2517741" cy="436786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cs-CZ" sz="1100" b="1"/>
            <a:t>TASK:</a:t>
          </a:r>
        </a:p>
        <a:p>
          <a:r>
            <a:rPr lang="cs-CZ" sz="1100" b="1"/>
            <a:t>02.1. Transpose</a:t>
          </a:r>
          <a:r>
            <a:rPr lang="cs-CZ" sz="1100" b="1" baseline="0"/>
            <a:t> the calculated averages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120650</xdr:colOff>
      <xdr:row>16</xdr:row>
      <xdr:rowOff>184150</xdr:rowOff>
    </xdr:from>
    <xdr:ext cx="2906437" cy="1125693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6457950" y="3168650"/>
          <a:ext cx="2906437" cy="1125693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cs-CZ" sz="1100" b="1"/>
            <a:t>TASK:</a:t>
          </a:r>
        </a:p>
        <a:p>
          <a:r>
            <a:rPr lang="cs-CZ" sz="1100" b="1"/>
            <a:t>03.1a. Transpose the averages</a:t>
          </a:r>
          <a:r>
            <a:rPr lang="cs-CZ" sz="1100" b="1" baseline="0"/>
            <a:t> of calibrations</a:t>
          </a:r>
        </a:p>
        <a:p>
          <a:r>
            <a:rPr lang="cs-CZ" sz="1100" b="1" baseline="0"/>
            <a:t>03.1b. Transpose the averages of products</a:t>
          </a:r>
        </a:p>
        <a:p>
          <a:r>
            <a:rPr lang="cs-CZ" sz="1100" b="1"/>
            <a:t>03.2. Calculate Linregrese of calibration curves</a:t>
          </a:r>
        </a:p>
        <a:p>
          <a:r>
            <a:rPr lang="cs-CZ" sz="1100" b="1"/>
            <a:t>03.3. Calculate Substrate conc. in aq. plugs</a:t>
          </a:r>
        </a:p>
        <a:p>
          <a:r>
            <a:rPr lang="cs-CZ" sz="1100" b="1"/>
            <a:t>03.4. Plot progress curves</a:t>
          </a:r>
          <a:r>
            <a:rPr lang="cs-CZ" sz="1100" b="1" baseline="0"/>
            <a:t> (product vs. time)</a:t>
          </a:r>
          <a:endParaRPr lang="cs-CZ" sz="1100" b="1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yDocuments/Documents-Loschmidt/Projects-Data-Folders/01_Sorting-Library/Subproject_Platform/Data/Platform/2018-03-03_02/_New-analysis/Kopie%20-%20Hill_eq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vid\ProjectsDataFolders\01_Sorting-Library\Subproject_Platform\Data\Platform\2018\2018-03-27\enzyme_kinetics%20&#8211;%20kopie%20(2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vid\ProjectsDataFolders\01_Sorting-Library\Subproject_Platform\Data\Platform\2018\2018-03-27\2018-03-27_Raw-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osteric enzymes"/>
      <sheetName val="Hill Equation"/>
      <sheetName val="effect on transformed"/>
      <sheetName val="Hill fit"/>
      <sheetName val="Hill fit (019s)"/>
      <sheetName val="Hill fit (053s)"/>
      <sheetName val="Hill fit (053s) (2)"/>
    </sheetNames>
    <sheetDataSet>
      <sheetData sheetId="0" refreshError="1"/>
      <sheetData sheetId="1">
        <row r="3">
          <cell r="E3">
            <v>0.2</v>
          </cell>
          <cell r="K3">
            <v>1</v>
          </cell>
        </row>
      </sheetData>
      <sheetData sheetId="2" refreshError="1"/>
      <sheetData sheetId="3" refreshError="1"/>
      <sheetData sheetId="4">
        <row r="7">
          <cell r="A7">
            <v>0</v>
          </cell>
        </row>
      </sheetData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"/>
      <sheetName val="review"/>
      <sheetName val="kinetics plot"/>
      <sheetName val="S, E, &amp; P over time"/>
      <sheetName val="Initial Rate S"/>
      <sheetName val="intro 2"/>
      <sheetName val="transformed data"/>
      <sheetName val="intro 3"/>
      <sheetName val="inhibitors"/>
      <sheetName val="linear fits"/>
      <sheetName val="non-linear fit"/>
      <sheetName val="needed Add-ins"/>
      <sheetName val="feedback"/>
      <sheetName val="spread of poin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6">
          <cell r="A6">
            <v>0.19996733219474017</v>
          </cell>
        </row>
      </sheetData>
      <sheetData sheetId="10">
        <row r="4">
          <cell r="H4">
            <v>1249677443.2670574</v>
          </cell>
          <cell r="K4">
            <v>1703016875.8287802</v>
          </cell>
        </row>
      </sheetData>
      <sheetData sheetId="11" refreshError="1"/>
      <sheetData sheetId="12" refreshError="1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gP"/>
      <sheetName val="HCl"/>
      <sheetName val="Put the values here"/>
      <sheetName val="Automaticaly Transposed data"/>
      <sheetName val="Automaticaly Transposed data(2)"/>
      <sheetName val="Referenced KM Values "/>
    </sheetNames>
    <sheetDataSet>
      <sheetData sheetId="0">
        <row r="3">
          <cell r="A3" t="str">
            <v>25 °C</v>
          </cell>
          <cell r="B3">
            <v>0.435</v>
          </cell>
        </row>
        <row r="4">
          <cell r="A4" t="str">
            <v>30 °C</v>
          </cell>
          <cell r="B4">
            <v>0.47</v>
          </cell>
        </row>
        <row r="5">
          <cell r="A5" t="str">
            <v>35 °C</v>
          </cell>
          <cell r="B5">
            <v>0.49</v>
          </cell>
        </row>
        <row r="6">
          <cell r="A6" t="str">
            <v>40 °C</v>
          </cell>
          <cell r="B6">
            <v>0.5</v>
          </cell>
        </row>
        <row r="7">
          <cell r="A7" t="str">
            <v>45 °C</v>
          </cell>
          <cell r="B7">
            <v>0.51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01FBF-68DD-4C87-83BF-323D827664D4}">
  <dimension ref="B1:C13"/>
  <sheetViews>
    <sheetView workbookViewId="0">
      <selection activeCell="B1" sqref="B1"/>
    </sheetView>
  </sheetViews>
  <sheetFormatPr defaultRowHeight="15" x14ac:dyDescent="0.25"/>
  <cols>
    <col min="3" max="3" width="16.42578125" bestFit="1" customWidth="1"/>
  </cols>
  <sheetData>
    <row r="1" spans="2:3" x14ac:dyDescent="0.25">
      <c r="B1" t="s">
        <v>46</v>
      </c>
    </row>
    <row r="6" spans="2:3" x14ac:dyDescent="0.25">
      <c r="B6" t="s">
        <v>23</v>
      </c>
      <c r="C6" t="s">
        <v>24</v>
      </c>
    </row>
    <row r="7" spans="2:3" x14ac:dyDescent="0.25">
      <c r="B7" t="s">
        <v>12</v>
      </c>
      <c r="C7">
        <v>19</v>
      </c>
    </row>
    <row r="8" spans="2:3" x14ac:dyDescent="0.25">
      <c r="B8" t="s">
        <v>13</v>
      </c>
      <c r="C8">
        <v>53</v>
      </c>
    </row>
    <row r="9" spans="2:3" x14ac:dyDescent="0.25">
      <c r="B9" t="s">
        <v>14</v>
      </c>
      <c r="C9">
        <v>87</v>
      </c>
    </row>
    <row r="10" spans="2:3" x14ac:dyDescent="0.25">
      <c r="B10" t="s">
        <v>15</v>
      </c>
      <c r="C10">
        <v>119</v>
      </c>
    </row>
    <row r="11" spans="2:3" x14ac:dyDescent="0.25">
      <c r="B11" t="s">
        <v>16</v>
      </c>
      <c r="C11">
        <v>152</v>
      </c>
    </row>
    <row r="12" spans="2:3" x14ac:dyDescent="0.25">
      <c r="B12" t="s">
        <v>17</v>
      </c>
      <c r="C12">
        <v>183</v>
      </c>
    </row>
    <row r="13" spans="2:3" x14ac:dyDescent="0.25">
      <c r="B13" t="s">
        <v>18</v>
      </c>
      <c r="C13">
        <v>214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4AE04D-091C-4B05-84E4-717860C2AABA}">
  <dimension ref="A2:K27"/>
  <sheetViews>
    <sheetView topLeftCell="A7" workbookViewId="0">
      <selection activeCell="E20" sqref="E20"/>
    </sheetView>
  </sheetViews>
  <sheetFormatPr defaultRowHeight="15" x14ac:dyDescent="0.25"/>
  <cols>
    <col min="4" max="4" width="11.85546875" bestFit="1" customWidth="1"/>
    <col min="5" max="5" width="14.85546875" customWidth="1"/>
    <col min="6" max="6" width="14" customWidth="1"/>
    <col min="7" max="7" width="16" customWidth="1"/>
    <col min="9" max="10" width="10.42578125" customWidth="1"/>
    <col min="11" max="11" width="9.140625" style="11"/>
  </cols>
  <sheetData>
    <row r="2" spans="1:10" x14ac:dyDescent="0.25">
      <c r="B2" t="s">
        <v>45</v>
      </c>
      <c r="I2" t="s">
        <v>44</v>
      </c>
    </row>
    <row r="3" spans="1:10" ht="15.75" thickBot="1" x14ac:dyDescent="0.3"/>
    <row r="4" spans="1:10" s="11" customFormat="1" ht="15.75" thickBot="1" x14ac:dyDescent="0.3">
      <c r="A4"/>
      <c r="B4" s="37" t="s">
        <v>36</v>
      </c>
      <c r="C4" s="39"/>
      <c r="D4"/>
      <c r="E4"/>
      <c r="F4"/>
      <c r="G4"/>
      <c r="H4"/>
      <c r="I4"/>
      <c r="J4"/>
    </row>
    <row r="5" spans="1:10" s="11" customFormat="1" x14ac:dyDescent="0.25">
      <c r="A5"/>
      <c r="B5" t="s">
        <v>38</v>
      </c>
      <c r="C5" t="s">
        <v>39</v>
      </c>
      <c r="D5" t="s">
        <v>29</v>
      </c>
      <c r="E5" t="s">
        <v>42</v>
      </c>
      <c r="F5" t="s">
        <v>41</v>
      </c>
      <c r="G5"/>
      <c r="H5"/>
      <c r="I5" s="92" t="s">
        <v>37</v>
      </c>
      <c r="J5" s="93"/>
    </row>
    <row r="6" spans="1:10" s="11" customFormat="1" ht="15.75" thickBot="1" x14ac:dyDescent="0.3">
      <c r="A6"/>
      <c r="B6">
        <v>0</v>
      </c>
      <c r="C6">
        <f>B6/1000000</f>
        <v>0</v>
      </c>
      <c r="D6" s="11">
        <v>8.6</v>
      </c>
      <c r="E6" s="35">
        <f>($I$6*C6)*1000000</f>
        <v>0</v>
      </c>
      <c r="F6" s="36">
        <f>(E6/(0.05+C6))/1000</f>
        <v>0</v>
      </c>
      <c r="G6"/>
      <c r="H6"/>
      <c r="I6" s="44">
        <v>9.8760000000000001E-2</v>
      </c>
      <c r="J6" s="45" t="s">
        <v>40</v>
      </c>
    </row>
    <row r="7" spans="1:10" s="11" customFormat="1" x14ac:dyDescent="0.25">
      <c r="A7"/>
      <c r="B7">
        <v>30</v>
      </c>
      <c r="C7">
        <f>B7/1000000</f>
        <v>3.0000000000000001E-5</v>
      </c>
      <c r="D7" s="11">
        <v>8.1</v>
      </c>
      <c r="E7" s="35">
        <f>($I$6*C7)*1000000</f>
        <v>2.9628000000000001</v>
      </c>
      <c r="F7" s="36">
        <f>(E7/(0.05+C7))/1000</f>
        <v>5.9220467719368369E-2</v>
      </c>
      <c r="G7"/>
      <c r="H7"/>
      <c r="I7"/>
      <c r="J7"/>
    </row>
    <row r="8" spans="1:10" s="11" customFormat="1" x14ac:dyDescent="0.25">
      <c r="A8"/>
      <c r="B8">
        <v>80</v>
      </c>
      <c r="C8">
        <f t="shared" ref="C8:C10" si="0">B8/1000000</f>
        <v>8.0000000000000007E-5</v>
      </c>
      <c r="D8" s="11">
        <v>7.6</v>
      </c>
      <c r="E8" s="35">
        <f t="shared" ref="E8:E10" si="1">($I$6*C8)*1000000</f>
        <v>7.9008000000000003</v>
      </c>
      <c r="F8" s="36">
        <f t="shared" ref="F8:F10" si="2">(E8/(0.05+C8))/1000</f>
        <v>0.1577635782747604</v>
      </c>
      <c r="G8"/>
      <c r="H8"/>
      <c r="I8"/>
      <c r="J8"/>
    </row>
    <row r="9" spans="1:10" s="11" customFormat="1" x14ac:dyDescent="0.25">
      <c r="A9"/>
      <c r="B9">
        <v>160</v>
      </c>
      <c r="C9">
        <f t="shared" si="0"/>
        <v>1.6000000000000001E-4</v>
      </c>
      <c r="D9" s="11">
        <v>7.1</v>
      </c>
      <c r="E9" s="35">
        <f t="shared" si="1"/>
        <v>15.801600000000001</v>
      </c>
      <c r="F9" s="36">
        <f t="shared" si="2"/>
        <v>0.31502392344497604</v>
      </c>
      <c r="G9"/>
      <c r="H9"/>
      <c r="I9"/>
      <c r="J9"/>
    </row>
    <row r="10" spans="1:10" s="11" customFormat="1" x14ac:dyDescent="0.25">
      <c r="A10"/>
      <c r="B10">
        <v>250</v>
      </c>
      <c r="C10">
        <f t="shared" si="0"/>
        <v>2.5000000000000001E-4</v>
      </c>
      <c r="D10" s="11">
        <v>6.6</v>
      </c>
      <c r="E10" s="35">
        <f t="shared" si="1"/>
        <v>24.689999999999998</v>
      </c>
      <c r="F10" s="36">
        <f t="shared" si="2"/>
        <v>0.49134328358208951</v>
      </c>
      <c r="G10"/>
      <c r="H10"/>
      <c r="I10"/>
      <c r="J10"/>
    </row>
    <row r="11" spans="1:10" s="11" customFormat="1" x14ac:dyDescent="0.25">
      <c r="A11"/>
      <c r="B11"/>
      <c r="C11"/>
      <c r="D11"/>
      <c r="E11"/>
      <c r="F11"/>
      <c r="G11"/>
      <c r="H11"/>
      <c r="I11"/>
      <c r="J11"/>
    </row>
    <row r="12" spans="1:10" ht="15.75" thickBot="1" x14ac:dyDescent="0.3"/>
    <row r="13" spans="1:10" s="11" customFormat="1" ht="15.75" thickBot="1" x14ac:dyDescent="0.3">
      <c r="A13"/>
      <c r="B13"/>
      <c r="C13"/>
      <c r="D13" s="94" t="s">
        <v>43</v>
      </c>
      <c r="E13" s="95"/>
      <c r="F13" s="96"/>
      <c r="G13"/>
      <c r="H13"/>
      <c r="I13"/>
      <c r="J13"/>
    </row>
    <row r="14" spans="1:10" s="11" customFormat="1" ht="15.75" thickBot="1" x14ac:dyDescent="0.3">
      <c r="A14"/>
      <c r="B14"/>
      <c r="C14"/>
      <c r="D14" s="37" t="s">
        <v>33</v>
      </c>
      <c r="E14" s="38" t="s">
        <v>34</v>
      </c>
      <c r="F14" s="39" t="s">
        <v>19</v>
      </c>
      <c r="G14"/>
      <c r="H14"/>
      <c r="I14"/>
      <c r="J14"/>
    </row>
    <row r="15" spans="1:10" s="11" customFormat="1" ht="15.75" thickBot="1" x14ac:dyDescent="0.3">
      <c r="A15"/>
      <c r="B15"/>
      <c r="C15"/>
      <c r="D15" s="40">
        <f t="array" ref="D15:F15">LINEST(F6:F10,D6:D10^{1,2})</f>
        <v>8.3690005557233049E-2</v>
      </c>
      <c r="E15" s="41">
        <v>-1.5197860890478996</v>
      </c>
      <c r="F15" s="42">
        <v>6.8792648036038786</v>
      </c>
      <c r="G15"/>
      <c r="H15"/>
      <c r="I15"/>
      <c r="J15"/>
    </row>
    <row r="27" spans="1:1" x14ac:dyDescent="0.25">
      <c r="A27" s="43"/>
    </row>
  </sheetData>
  <mergeCells count="2">
    <mergeCell ref="I5:J5"/>
    <mergeCell ref="D13:F13"/>
  </mergeCells>
  <pageMargins left="0.7" right="0.7" top="0.78740157499999996" bottom="0.78740157499999996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8B5BE-567B-4145-A301-1438F9B357A6}">
  <dimension ref="A1:Y32"/>
  <sheetViews>
    <sheetView topLeftCell="A23" workbookViewId="0">
      <selection activeCell="B36" sqref="B36"/>
    </sheetView>
  </sheetViews>
  <sheetFormatPr defaultRowHeight="15" x14ac:dyDescent="0.25"/>
  <cols>
    <col min="25" max="25" width="16.42578125" bestFit="1" customWidth="1"/>
  </cols>
  <sheetData>
    <row r="1" spans="2:25" ht="15.75" thickBot="1" x14ac:dyDescent="0.3">
      <c r="B1" s="97" t="s">
        <v>20</v>
      </c>
      <c r="C1" s="98"/>
      <c r="D1" s="98"/>
      <c r="E1" s="98"/>
      <c r="F1" s="98"/>
      <c r="G1" s="98"/>
      <c r="H1" s="99"/>
      <c r="I1" s="97" t="s">
        <v>21</v>
      </c>
      <c r="J1" s="98"/>
      <c r="K1" s="98"/>
      <c r="L1" s="98"/>
      <c r="M1" s="98"/>
      <c r="N1" s="98"/>
      <c r="O1" s="99"/>
      <c r="P1" s="97" t="s">
        <v>22</v>
      </c>
      <c r="Q1" s="98"/>
      <c r="R1" s="98"/>
      <c r="S1" s="98"/>
      <c r="T1" s="98"/>
      <c r="U1" s="98"/>
      <c r="V1" s="99"/>
    </row>
    <row r="2" spans="2:25" x14ac:dyDescent="0.25">
      <c r="B2" s="6" t="s">
        <v>12</v>
      </c>
      <c r="C2" s="7" t="s">
        <v>13</v>
      </c>
      <c r="D2" s="7" t="s">
        <v>14</v>
      </c>
      <c r="E2" s="7" t="s">
        <v>15</v>
      </c>
      <c r="F2" s="7" t="s">
        <v>16</v>
      </c>
      <c r="G2" s="7" t="s">
        <v>17</v>
      </c>
      <c r="H2" s="9" t="s">
        <v>18</v>
      </c>
      <c r="I2" s="6" t="s">
        <v>12</v>
      </c>
      <c r="J2" s="7" t="s">
        <v>13</v>
      </c>
      <c r="K2" s="7" t="s">
        <v>14</v>
      </c>
      <c r="L2" s="7" t="s">
        <v>15</v>
      </c>
      <c r="M2" s="7" t="s">
        <v>16</v>
      </c>
      <c r="N2" s="7" t="s">
        <v>17</v>
      </c>
      <c r="O2" s="8" t="s">
        <v>18</v>
      </c>
      <c r="P2" s="6" t="s">
        <v>12</v>
      </c>
      <c r="Q2" s="7" t="s">
        <v>13</v>
      </c>
      <c r="R2" s="7" t="s">
        <v>14</v>
      </c>
      <c r="S2" s="7" t="s">
        <v>15</v>
      </c>
      <c r="T2" s="7" t="s">
        <v>16</v>
      </c>
      <c r="U2" s="7" t="s">
        <v>17</v>
      </c>
      <c r="V2" s="8" t="s">
        <v>18</v>
      </c>
    </row>
    <row r="3" spans="2:25" x14ac:dyDescent="0.25">
      <c r="B3" s="80">
        <v>1304.8</v>
      </c>
      <c r="C3" s="81">
        <v>2029.75</v>
      </c>
      <c r="D3" s="81">
        <v>1930.5</v>
      </c>
      <c r="E3" s="81">
        <v>2299.59</v>
      </c>
      <c r="F3" s="81">
        <v>2004.28</v>
      </c>
      <c r="G3" s="81">
        <v>1881.21</v>
      </c>
      <c r="H3" s="82">
        <v>1985.09</v>
      </c>
      <c r="I3" s="74">
        <v>890.11</v>
      </c>
      <c r="J3" s="75">
        <v>1359.92</v>
      </c>
      <c r="K3" s="75">
        <v>1328.15</v>
      </c>
      <c r="L3" s="75">
        <v>1433.11</v>
      </c>
      <c r="M3" s="75">
        <v>1389.79</v>
      </c>
      <c r="N3" s="75">
        <v>1383.47</v>
      </c>
      <c r="O3" s="76">
        <v>1496.8</v>
      </c>
      <c r="P3" s="86">
        <v>486.71</v>
      </c>
      <c r="Q3" s="87">
        <v>777.74</v>
      </c>
      <c r="R3" s="87">
        <v>781.08</v>
      </c>
      <c r="S3" s="87">
        <v>912.94</v>
      </c>
      <c r="T3" s="87">
        <v>799.62</v>
      </c>
      <c r="U3" s="87">
        <v>773.6</v>
      </c>
      <c r="V3" s="88">
        <v>820.81</v>
      </c>
    </row>
    <row r="4" spans="2:25" x14ac:dyDescent="0.25">
      <c r="B4" s="80">
        <v>1315.67</v>
      </c>
      <c r="C4" s="81">
        <v>1976.22</v>
      </c>
      <c r="D4" s="81">
        <v>1994.88</v>
      </c>
      <c r="E4" s="81">
        <v>2262.34</v>
      </c>
      <c r="F4" s="81">
        <v>2017.11</v>
      </c>
      <c r="G4" s="81">
        <v>1957.67</v>
      </c>
      <c r="H4" s="82">
        <v>1988.46</v>
      </c>
      <c r="I4" s="74">
        <v>869.02</v>
      </c>
      <c r="J4" s="75">
        <v>1384.65</v>
      </c>
      <c r="K4" s="75">
        <v>1309.3900000000001</v>
      </c>
      <c r="L4" s="75">
        <v>1450.51</v>
      </c>
      <c r="M4" s="75">
        <v>1385.4</v>
      </c>
      <c r="N4" s="75">
        <v>1404.88</v>
      </c>
      <c r="O4" s="76">
        <v>1450.58</v>
      </c>
      <c r="P4" s="86">
        <v>501.65</v>
      </c>
      <c r="Q4" s="87">
        <v>777.46</v>
      </c>
      <c r="R4" s="87">
        <v>791.46</v>
      </c>
      <c r="S4" s="87">
        <v>910.59</v>
      </c>
      <c r="T4" s="87">
        <v>805.1</v>
      </c>
      <c r="U4" s="87">
        <v>780.65</v>
      </c>
      <c r="V4" s="88">
        <v>819.62</v>
      </c>
    </row>
    <row r="5" spans="2:25" x14ac:dyDescent="0.25">
      <c r="B5" s="80">
        <v>1268.45</v>
      </c>
      <c r="C5" s="81">
        <v>1985.55</v>
      </c>
      <c r="D5" s="81">
        <v>2010.89</v>
      </c>
      <c r="E5" s="81">
        <v>2238.4299999999998</v>
      </c>
      <c r="F5" s="81">
        <v>2022.78</v>
      </c>
      <c r="G5" s="81">
        <v>1902.65</v>
      </c>
      <c r="H5" s="82">
        <v>1970.28</v>
      </c>
      <c r="I5" s="74">
        <v>881.21</v>
      </c>
      <c r="J5" s="75">
        <v>1375.78</v>
      </c>
      <c r="K5" s="75">
        <v>1325.19</v>
      </c>
      <c r="L5" s="75">
        <v>1412.72</v>
      </c>
      <c r="M5" s="75">
        <v>1391.55</v>
      </c>
      <c r="N5" s="75">
        <v>1405.44</v>
      </c>
      <c r="O5" s="76">
        <v>1466.26</v>
      </c>
      <c r="P5" s="86">
        <v>501.18</v>
      </c>
      <c r="Q5" s="87">
        <v>775.33</v>
      </c>
      <c r="R5" s="87">
        <v>781.39</v>
      </c>
      <c r="S5" s="87">
        <v>894.69</v>
      </c>
      <c r="T5" s="87">
        <v>816.4</v>
      </c>
      <c r="U5" s="87">
        <v>768.02</v>
      </c>
      <c r="V5" s="88">
        <v>820.29</v>
      </c>
    </row>
    <row r="6" spans="2:25" x14ac:dyDescent="0.25">
      <c r="B6" s="80">
        <v>1313.67</v>
      </c>
      <c r="C6" s="81">
        <v>1997.14</v>
      </c>
      <c r="D6" s="81">
        <v>1945.62</v>
      </c>
      <c r="E6" s="81">
        <v>2235.3000000000002</v>
      </c>
      <c r="F6" s="81">
        <v>2010.56</v>
      </c>
      <c r="G6" s="81">
        <v>1871.97</v>
      </c>
      <c r="H6" s="82">
        <v>1981.1</v>
      </c>
      <c r="I6" s="74">
        <v>875.5</v>
      </c>
      <c r="J6" s="75">
        <v>1329.31</v>
      </c>
      <c r="K6" s="75">
        <v>1338.4</v>
      </c>
      <c r="L6" s="75">
        <v>1419.14</v>
      </c>
      <c r="M6" s="75">
        <v>1395.6</v>
      </c>
      <c r="N6" s="75">
        <v>1357.92</v>
      </c>
      <c r="O6" s="76">
        <v>1432.62</v>
      </c>
      <c r="P6" s="86">
        <v>393.68</v>
      </c>
      <c r="Q6" s="87">
        <v>771.23</v>
      </c>
      <c r="R6" s="87">
        <v>794.39</v>
      </c>
      <c r="S6" s="87">
        <v>902.25</v>
      </c>
      <c r="T6" s="87">
        <v>817.91</v>
      </c>
      <c r="U6" s="87">
        <v>773.05</v>
      </c>
      <c r="V6" s="88">
        <v>821.05</v>
      </c>
    </row>
    <row r="7" spans="2:25" x14ac:dyDescent="0.25">
      <c r="B7" s="80">
        <v>1314.11</v>
      </c>
      <c r="C7" s="81">
        <v>1970.6</v>
      </c>
      <c r="D7" s="81">
        <v>2002.39</v>
      </c>
      <c r="E7" s="81">
        <v>2217.9699999999998</v>
      </c>
      <c r="F7" s="81">
        <v>2017.83</v>
      </c>
      <c r="G7" s="81">
        <v>1887.5</v>
      </c>
      <c r="H7" s="82">
        <v>2009.97</v>
      </c>
      <c r="I7" s="74">
        <v>877.23</v>
      </c>
      <c r="J7" s="75">
        <v>1364.61</v>
      </c>
      <c r="K7" s="75">
        <v>1336.96</v>
      </c>
      <c r="L7" s="75">
        <v>1436.39</v>
      </c>
      <c r="M7" s="75">
        <v>1406.31</v>
      </c>
      <c r="N7" s="75">
        <v>1377.24</v>
      </c>
      <c r="O7" s="76">
        <v>1437.95</v>
      </c>
      <c r="P7" s="86">
        <v>495.25</v>
      </c>
      <c r="Q7" s="87">
        <v>785.11</v>
      </c>
      <c r="R7" s="87">
        <v>783.23</v>
      </c>
      <c r="S7" s="87">
        <v>885.44</v>
      </c>
      <c r="T7" s="87">
        <v>805.05</v>
      </c>
      <c r="U7" s="87">
        <v>777.74</v>
      </c>
      <c r="V7" s="88">
        <v>825.34</v>
      </c>
    </row>
    <row r="8" spans="2:25" x14ac:dyDescent="0.25">
      <c r="B8" s="80">
        <v>1323.06</v>
      </c>
      <c r="C8" s="81">
        <v>1997.74</v>
      </c>
      <c r="D8" s="81">
        <v>1989.1</v>
      </c>
      <c r="E8" s="81">
        <v>2229.59</v>
      </c>
      <c r="F8" s="81">
        <v>2046.92</v>
      </c>
      <c r="G8" s="81">
        <v>1869.8</v>
      </c>
      <c r="H8" s="82">
        <v>2003.6</v>
      </c>
      <c r="I8" s="74">
        <v>868.7</v>
      </c>
      <c r="J8" s="75">
        <v>1385.95</v>
      </c>
      <c r="K8" s="75">
        <v>1312.86</v>
      </c>
      <c r="L8" s="75">
        <v>1425.22</v>
      </c>
      <c r="M8" s="75">
        <v>1394.1</v>
      </c>
      <c r="N8" s="75">
        <v>1380.75</v>
      </c>
      <c r="O8" s="76">
        <v>1481.04</v>
      </c>
      <c r="P8" s="86">
        <v>391.31</v>
      </c>
      <c r="Q8" s="87">
        <v>770.99</v>
      </c>
      <c r="R8" s="87">
        <v>795.69</v>
      </c>
      <c r="S8" s="87">
        <v>877.95</v>
      </c>
      <c r="T8" s="87">
        <v>828.66</v>
      </c>
      <c r="U8" s="87">
        <v>777.65</v>
      </c>
      <c r="V8" s="88">
        <v>819.75</v>
      </c>
    </row>
    <row r="9" spans="2:25" x14ac:dyDescent="0.25">
      <c r="B9" s="80">
        <v>1322.1</v>
      </c>
      <c r="C9" s="81">
        <v>1972.08</v>
      </c>
      <c r="D9" s="81">
        <v>1984.7</v>
      </c>
      <c r="E9" s="81">
        <v>2238.9699999999998</v>
      </c>
      <c r="F9" s="81">
        <v>2020.28</v>
      </c>
      <c r="G9" s="81">
        <v>1869.31</v>
      </c>
      <c r="H9" s="82">
        <v>2012.19</v>
      </c>
      <c r="I9" s="74">
        <v>849.1</v>
      </c>
      <c r="J9" s="75">
        <v>1346.21</v>
      </c>
      <c r="K9" s="75">
        <v>1313.2</v>
      </c>
      <c r="L9" s="75">
        <v>1422.97</v>
      </c>
      <c r="M9" s="75">
        <v>1394.11</v>
      </c>
      <c r="N9" s="75">
        <v>1351.84</v>
      </c>
      <c r="O9" s="76">
        <v>1477.17</v>
      </c>
      <c r="P9" s="86">
        <v>502.01</v>
      </c>
      <c r="Q9" s="87">
        <v>777.21</v>
      </c>
      <c r="R9" s="87">
        <v>778.09</v>
      </c>
      <c r="S9" s="87">
        <v>886.29</v>
      </c>
      <c r="T9" s="87">
        <v>812.52</v>
      </c>
      <c r="U9" s="87">
        <v>775.46</v>
      </c>
      <c r="V9" s="88">
        <v>808.94</v>
      </c>
    </row>
    <row r="10" spans="2:25" x14ac:dyDescent="0.25">
      <c r="B10" s="80">
        <v>1329.72</v>
      </c>
      <c r="C10" s="81">
        <v>1990.71</v>
      </c>
      <c r="D10" s="81">
        <v>1998.94</v>
      </c>
      <c r="E10" s="81">
        <v>2259.79</v>
      </c>
      <c r="F10" s="81">
        <v>2011.41</v>
      </c>
      <c r="G10" s="81">
        <v>1887.22</v>
      </c>
      <c r="H10" s="82">
        <v>2050.35</v>
      </c>
      <c r="I10" s="74">
        <v>884.92</v>
      </c>
      <c r="J10" s="75">
        <v>1328.06</v>
      </c>
      <c r="K10" s="75">
        <v>1306.95</v>
      </c>
      <c r="L10" s="75">
        <v>1438.45</v>
      </c>
      <c r="M10" s="75">
        <v>1390.17</v>
      </c>
      <c r="N10" s="75">
        <v>1357.17</v>
      </c>
      <c r="O10" s="76">
        <v>1477.34</v>
      </c>
      <c r="P10" s="86">
        <v>502.65</v>
      </c>
      <c r="Q10" s="87">
        <v>782.09</v>
      </c>
      <c r="R10" s="87">
        <v>795.23</v>
      </c>
      <c r="S10" s="87">
        <v>903.91</v>
      </c>
      <c r="T10" s="87">
        <v>816.71</v>
      </c>
      <c r="U10" s="87">
        <v>791.11</v>
      </c>
      <c r="V10" s="88">
        <v>810.77</v>
      </c>
    </row>
    <row r="11" spans="2:25" x14ac:dyDescent="0.25">
      <c r="B11" s="80">
        <v>1322.09</v>
      </c>
      <c r="C11" s="81">
        <v>1972.81</v>
      </c>
      <c r="D11" s="81">
        <v>2007.14</v>
      </c>
      <c r="E11" s="81">
        <v>2304.6999999999998</v>
      </c>
      <c r="F11" s="81">
        <v>2024.89</v>
      </c>
      <c r="G11" s="81">
        <v>1888.56</v>
      </c>
      <c r="H11" s="82">
        <v>2028.51</v>
      </c>
      <c r="I11" s="74">
        <v>854.1</v>
      </c>
      <c r="J11" s="75">
        <v>1319.34</v>
      </c>
      <c r="K11" s="75">
        <v>1326.64</v>
      </c>
      <c r="L11" s="75">
        <v>1414.03</v>
      </c>
      <c r="M11" s="75">
        <v>1387.7</v>
      </c>
      <c r="N11" s="75">
        <v>1352.8</v>
      </c>
      <c r="O11" s="76">
        <v>1479.67</v>
      </c>
      <c r="P11" s="86">
        <v>389.93</v>
      </c>
      <c r="Q11" s="87">
        <v>770.9</v>
      </c>
      <c r="R11" s="87">
        <v>782.45</v>
      </c>
      <c r="S11" s="87">
        <v>894.41</v>
      </c>
      <c r="T11" s="87">
        <v>810.83</v>
      </c>
      <c r="U11" s="87">
        <v>790.26</v>
      </c>
      <c r="V11" s="88">
        <v>820.21</v>
      </c>
    </row>
    <row r="12" spans="2:25" x14ac:dyDescent="0.25">
      <c r="B12" s="80">
        <v>1321.24</v>
      </c>
      <c r="C12" s="81">
        <v>2013</v>
      </c>
      <c r="D12" s="81">
        <v>1940.84</v>
      </c>
      <c r="E12" s="81">
        <v>2297.5500000000002</v>
      </c>
      <c r="F12" s="81">
        <v>1998.06</v>
      </c>
      <c r="G12" s="81">
        <v>1912.62</v>
      </c>
      <c r="H12" s="82">
        <v>2043.1</v>
      </c>
      <c r="I12" s="74">
        <v>859.55</v>
      </c>
      <c r="J12" s="75">
        <v>1336.59</v>
      </c>
      <c r="K12" s="75">
        <v>1326.12</v>
      </c>
      <c r="L12" s="75">
        <v>1452.15</v>
      </c>
      <c r="M12" s="75">
        <v>1363.49</v>
      </c>
      <c r="N12" s="75">
        <v>1356.11</v>
      </c>
      <c r="O12" s="76">
        <v>1484.95</v>
      </c>
      <c r="P12" s="86">
        <v>497.65</v>
      </c>
      <c r="Q12" s="87">
        <v>766.86</v>
      </c>
      <c r="R12" s="87">
        <v>789.12</v>
      </c>
      <c r="S12" s="87">
        <v>900.46</v>
      </c>
      <c r="T12" s="87">
        <v>812.17</v>
      </c>
      <c r="U12" s="87">
        <v>795.51</v>
      </c>
      <c r="V12" s="88">
        <v>818.71</v>
      </c>
    </row>
    <row r="13" spans="2:25" x14ac:dyDescent="0.25">
      <c r="B13" s="80">
        <v>1325.29</v>
      </c>
      <c r="C13" s="81">
        <v>1973.65</v>
      </c>
      <c r="D13" s="81">
        <v>1971.46</v>
      </c>
      <c r="E13" s="81">
        <v>2340.1999999999998</v>
      </c>
      <c r="F13" s="81">
        <v>1987.99</v>
      </c>
      <c r="G13" s="81">
        <v>1898.29</v>
      </c>
      <c r="H13" s="82">
        <v>2018.26</v>
      </c>
      <c r="I13" s="74">
        <v>871.99</v>
      </c>
      <c r="J13" s="75">
        <v>1353.83</v>
      </c>
      <c r="K13" s="75">
        <v>1298.8599999999999</v>
      </c>
      <c r="L13" s="75">
        <v>1440.59</v>
      </c>
      <c r="M13" s="75">
        <v>1376.16</v>
      </c>
      <c r="N13" s="75">
        <v>1342.94</v>
      </c>
      <c r="O13" s="76">
        <v>1496.38</v>
      </c>
      <c r="P13" s="86">
        <v>498.59</v>
      </c>
      <c r="Q13" s="87">
        <v>780.55</v>
      </c>
      <c r="R13" s="87">
        <v>793.04</v>
      </c>
      <c r="S13" s="87">
        <v>898.24</v>
      </c>
      <c r="T13" s="87">
        <v>796.42</v>
      </c>
      <c r="U13" s="87">
        <v>787.33</v>
      </c>
      <c r="V13" s="88">
        <v>818.16</v>
      </c>
    </row>
    <row r="14" spans="2:25" x14ac:dyDescent="0.25">
      <c r="B14" s="80">
        <v>1291.6400000000001</v>
      </c>
      <c r="C14" s="81">
        <v>2011.1</v>
      </c>
      <c r="D14" s="81">
        <v>1939.75</v>
      </c>
      <c r="E14" s="81">
        <v>2245.29</v>
      </c>
      <c r="F14" s="81">
        <v>1982.69</v>
      </c>
      <c r="G14" s="81">
        <v>1927.86</v>
      </c>
      <c r="H14" s="82">
        <v>2032.03</v>
      </c>
      <c r="I14" s="74">
        <v>872.65</v>
      </c>
      <c r="J14" s="75">
        <v>1350.31</v>
      </c>
      <c r="K14" s="75">
        <v>1310.75</v>
      </c>
      <c r="L14" s="75">
        <v>1433.61</v>
      </c>
      <c r="M14" s="75">
        <v>1385.01</v>
      </c>
      <c r="N14" s="75">
        <v>1353.35</v>
      </c>
      <c r="O14" s="76">
        <v>1479.59</v>
      </c>
      <c r="P14" s="86">
        <v>500.55</v>
      </c>
      <c r="Q14" s="87">
        <v>781.69</v>
      </c>
      <c r="R14" s="87">
        <v>799.9</v>
      </c>
      <c r="S14" s="87">
        <v>902.95</v>
      </c>
      <c r="T14" s="87">
        <v>798.01</v>
      </c>
      <c r="U14" s="87">
        <v>779.7</v>
      </c>
      <c r="V14" s="88">
        <v>805.14</v>
      </c>
    </row>
    <row r="15" spans="2:25" x14ac:dyDescent="0.25">
      <c r="B15" s="80">
        <v>1326.83</v>
      </c>
      <c r="C15" s="81">
        <v>2004.1</v>
      </c>
      <c r="D15" s="81">
        <v>2001.94</v>
      </c>
      <c r="E15" s="81">
        <v>2246.39</v>
      </c>
      <c r="F15" s="81">
        <v>1977.85</v>
      </c>
      <c r="G15" s="81">
        <v>1919.22</v>
      </c>
      <c r="H15" s="82">
        <v>2016.44</v>
      </c>
      <c r="I15" s="74">
        <v>877.26</v>
      </c>
      <c r="J15" s="75">
        <v>1258.45</v>
      </c>
      <c r="K15" s="75">
        <v>1231.53</v>
      </c>
      <c r="L15" s="75">
        <v>1433.08</v>
      </c>
      <c r="M15" s="75">
        <v>1372.96</v>
      </c>
      <c r="N15" s="75">
        <v>1354.12</v>
      </c>
      <c r="O15" s="76">
        <v>1487.09</v>
      </c>
      <c r="P15" s="86">
        <v>498.26</v>
      </c>
      <c r="Q15" s="87">
        <v>752.92</v>
      </c>
      <c r="R15" s="87">
        <v>789.29</v>
      </c>
      <c r="S15" s="87">
        <v>908.12</v>
      </c>
      <c r="T15" s="87">
        <v>791.75</v>
      </c>
      <c r="U15" s="87">
        <v>788.15</v>
      </c>
      <c r="V15" s="88">
        <v>807.16</v>
      </c>
    </row>
    <row r="16" spans="2:25" x14ac:dyDescent="0.25">
      <c r="B16" s="80">
        <v>1314.71</v>
      </c>
      <c r="C16" s="81">
        <v>1994.49</v>
      </c>
      <c r="D16" s="81">
        <v>1962.12</v>
      </c>
      <c r="E16" s="81">
        <v>2268.4899999999998</v>
      </c>
      <c r="F16" s="81">
        <v>1992.62</v>
      </c>
      <c r="G16" s="81">
        <v>1937.58</v>
      </c>
      <c r="H16" s="82">
        <v>1991.89</v>
      </c>
      <c r="I16" s="74">
        <v>884.62</v>
      </c>
      <c r="J16" s="75">
        <v>1315.31</v>
      </c>
      <c r="K16" s="75">
        <v>1306.2</v>
      </c>
      <c r="L16" s="75">
        <v>1450.64</v>
      </c>
      <c r="M16" s="75">
        <v>1363.19</v>
      </c>
      <c r="N16" s="75">
        <v>1364.03</v>
      </c>
      <c r="O16" s="76">
        <v>1471.35</v>
      </c>
      <c r="P16" s="86">
        <v>396.65</v>
      </c>
      <c r="Q16" s="87">
        <v>767.02</v>
      </c>
      <c r="R16" s="87">
        <v>788.23</v>
      </c>
      <c r="S16" s="87">
        <v>896.51</v>
      </c>
      <c r="T16" s="87">
        <v>792.51</v>
      </c>
      <c r="U16" s="87">
        <v>795.05</v>
      </c>
      <c r="V16" s="88">
        <v>810.25</v>
      </c>
      <c r="X16" t="s">
        <v>23</v>
      </c>
      <c r="Y16" t="s">
        <v>24</v>
      </c>
    </row>
    <row r="17" spans="1:22" x14ac:dyDescent="0.25">
      <c r="B17" s="80">
        <v>1315.79</v>
      </c>
      <c r="C17" s="81">
        <v>2009.17</v>
      </c>
      <c r="D17" s="81">
        <v>1949.85</v>
      </c>
      <c r="E17" s="81">
        <v>2261.0100000000002</v>
      </c>
      <c r="F17" s="81">
        <v>1996.35</v>
      </c>
      <c r="G17" s="81">
        <v>1951.06</v>
      </c>
      <c r="H17" s="82">
        <v>1989.44</v>
      </c>
      <c r="I17" s="74">
        <v>869.56</v>
      </c>
      <c r="J17" s="75">
        <v>1338.9</v>
      </c>
      <c r="K17" s="75">
        <v>1283.92</v>
      </c>
      <c r="L17" s="75">
        <v>1421.17</v>
      </c>
      <c r="M17" s="75">
        <v>1371.42</v>
      </c>
      <c r="N17" s="75">
        <v>1382.72</v>
      </c>
      <c r="O17" s="76">
        <v>1453.59</v>
      </c>
      <c r="P17" s="86">
        <v>495.94</v>
      </c>
      <c r="Q17" s="87">
        <v>777.77</v>
      </c>
      <c r="R17" s="87">
        <v>790.84</v>
      </c>
      <c r="S17" s="87">
        <v>892.35</v>
      </c>
      <c r="T17" s="87">
        <v>782.83</v>
      </c>
      <c r="U17" s="87">
        <v>773.06</v>
      </c>
      <c r="V17" s="88">
        <v>819.14</v>
      </c>
    </row>
    <row r="18" spans="1:22" x14ac:dyDescent="0.25">
      <c r="B18" s="80">
        <v>1306.1500000000001</v>
      </c>
      <c r="C18" s="81">
        <v>2010.99</v>
      </c>
      <c r="D18" s="81">
        <v>1970.21</v>
      </c>
      <c r="E18" s="81">
        <v>2256.85</v>
      </c>
      <c r="F18" s="81">
        <v>1984.39</v>
      </c>
      <c r="G18" s="81">
        <v>1901.1</v>
      </c>
      <c r="H18" s="82">
        <v>1998.09</v>
      </c>
      <c r="I18" s="74">
        <v>871.66</v>
      </c>
      <c r="J18" s="75">
        <v>1360.36</v>
      </c>
      <c r="K18" s="75">
        <v>1307.08</v>
      </c>
      <c r="L18" s="75">
        <v>1406.69</v>
      </c>
      <c r="M18" s="75">
        <v>1400.74</v>
      </c>
      <c r="N18" s="75">
        <v>1384.42</v>
      </c>
      <c r="O18" s="76">
        <v>1469.56</v>
      </c>
      <c r="P18" s="86">
        <v>501.18</v>
      </c>
      <c r="Q18" s="87">
        <v>773.74</v>
      </c>
      <c r="R18" s="87">
        <v>787.74</v>
      </c>
      <c r="S18" s="87">
        <v>898.51</v>
      </c>
      <c r="T18" s="87">
        <v>794.21</v>
      </c>
      <c r="U18" s="87">
        <v>776</v>
      </c>
      <c r="V18" s="88">
        <v>824.75</v>
      </c>
    </row>
    <row r="19" spans="1:22" x14ac:dyDescent="0.25">
      <c r="B19" s="80">
        <v>1320.15</v>
      </c>
      <c r="C19" s="81">
        <v>2017.66</v>
      </c>
      <c r="D19" s="81">
        <v>1994.75</v>
      </c>
      <c r="E19" s="81">
        <v>2229.2600000000002</v>
      </c>
      <c r="F19" s="81">
        <v>2019.06</v>
      </c>
      <c r="G19" s="81">
        <v>1914.69</v>
      </c>
      <c r="H19" s="82">
        <v>2001.31</v>
      </c>
      <c r="I19" s="74">
        <v>859</v>
      </c>
      <c r="J19" s="75">
        <v>1354.69</v>
      </c>
      <c r="K19" s="75">
        <v>1262.6400000000001</v>
      </c>
      <c r="L19" s="75">
        <v>1395.01</v>
      </c>
      <c r="M19" s="75">
        <v>1385.35</v>
      </c>
      <c r="N19" s="75">
        <v>1363.46</v>
      </c>
      <c r="O19" s="76">
        <v>1434.31</v>
      </c>
      <c r="P19" s="86">
        <v>496.29</v>
      </c>
      <c r="Q19" s="87">
        <v>779.48</v>
      </c>
      <c r="R19" s="87">
        <v>780.79</v>
      </c>
      <c r="S19" s="87">
        <v>887.79</v>
      </c>
      <c r="T19" s="87">
        <v>771.5</v>
      </c>
      <c r="U19" s="87">
        <v>766.7</v>
      </c>
      <c r="V19" s="88">
        <v>837.77</v>
      </c>
    </row>
    <row r="20" spans="1:22" x14ac:dyDescent="0.25">
      <c r="B20" s="80">
        <v>1307</v>
      </c>
      <c r="C20" s="81">
        <v>2045.47</v>
      </c>
      <c r="D20" s="81">
        <v>1988.25</v>
      </c>
      <c r="E20" s="81">
        <v>2245.66</v>
      </c>
      <c r="F20" s="81">
        <v>2031.39</v>
      </c>
      <c r="G20" s="81">
        <v>1867.03</v>
      </c>
      <c r="H20" s="82">
        <v>2027.45</v>
      </c>
      <c r="I20" s="74">
        <v>869.7</v>
      </c>
      <c r="J20" s="75">
        <v>1340.55</v>
      </c>
      <c r="K20" s="75">
        <v>1302.97</v>
      </c>
      <c r="L20" s="75">
        <v>1430.06</v>
      </c>
      <c r="M20" s="75">
        <v>1400.61</v>
      </c>
      <c r="N20" s="75">
        <v>1382.04</v>
      </c>
      <c r="O20" s="76">
        <v>1445.65</v>
      </c>
      <c r="P20" s="86">
        <v>491.8</v>
      </c>
      <c r="Q20" s="87">
        <v>780.15</v>
      </c>
      <c r="R20" s="87">
        <v>785.8</v>
      </c>
      <c r="S20" s="87">
        <v>885.6</v>
      </c>
      <c r="T20" s="87">
        <v>797.24</v>
      </c>
      <c r="U20" s="87">
        <v>763.56</v>
      </c>
      <c r="V20" s="88">
        <v>824.95</v>
      </c>
    </row>
    <row r="21" spans="1:22" x14ac:dyDescent="0.25">
      <c r="B21" s="80">
        <v>1321.67</v>
      </c>
      <c r="C21" s="81">
        <v>1981.71</v>
      </c>
      <c r="D21" s="81">
        <v>2004.65</v>
      </c>
      <c r="E21" s="81">
        <v>2227.86</v>
      </c>
      <c r="F21" s="81">
        <v>2034.84</v>
      </c>
      <c r="G21" s="81">
        <v>1900.5</v>
      </c>
      <c r="H21" s="82">
        <v>1978.04</v>
      </c>
      <c r="I21" s="74">
        <v>874.59</v>
      </c>
      <c r="J21" s="75">
        <v>1314.36</v>
      </c>
      <c r="K21" s="75">
        <v>1280.78</v>
      </c>
      <c r="L21" s="75">
        <v>1429.45</v>
      </c>
      <c r="M21" s="75">
        <v>1406.66</v>
      </c>
      <c r="N21" s="75">
        <v>1387.04</v>
      </c>
      <c r="O21" s="76">
        <v>1442.64</v>
      </c>
      <c r="P21" s="86">
        <v>490.12</v>
      </c>
      <c r="Q21" s="87">
        <v>775.42</v>
      </c>
      <c r="R21" s="87">
        <v>786.86</v>
      </c>
      <c r="S21" s="87">
        <v>886.92</v>
      </c>
      <c r="T21" s="87">
        <v>808.99</v>
      </c>
      <c r="U21" s="87">
        <v>771.42</v>
      </c>
      <c r="V21" s="88">
        <v>817.5</v>
      </c>
    </row>
    <row r="22" spans="1:22" x14ac:dyDescent="0.25">
      <c r="B22" s="80">
        <v>1336.47</v>
      </c>
      <c r="C22" s="81">
        <v>1996.06</v>
      </c>
      <c r="D22" s="81">
        <v>2011.47</v>
      </c>
      <c r="E22" s="81">
        <v>2215.39</v>
      </c>
      <c r="F22" s="81">
        <v>2053.9499999999998</v>
      </c>
      <c r="G22" s="81">
        <v>1865.28</v>
      </c>
      <c r="H22" s="82">
        <v>2030.83</v>
      </c>
      <c r="I22" s="74">
        <v>840.99</v>
      </c>
      <c r="J22" s="75">
        <v>1359.51</v>
      </c>
      <c r="K22" s="75">
        <v>1280.8599999999999</v>
      </c>
      <c r="L22" s="75">
        <v>1453.42</v>
      </c>
      <c r="M22" s="75">
        <v>1397.33</v>
      </c>
      <c r="N22" s="75">
        <v>1369.26</v>
      </c>
      <c r="O22" s="76">
        <v>1458.58</v>
      </c>
      <c r="P22" s="86">
        <v>502.45</v>
      </c>
      <c r="Q22" s="87">
        <v>788.74</v>
      </c>
      <c r="R22" s="87">
        <v>763.81</v>
      </c>
      <c r="S22" s="87">
        <v>874.4</v>
      </c>
      <c r="T22" s="87">
        <v>811.09</v>
      </c>
      <c r="U22" s="87">
        <v>765.71</v>
      </c>
      <c r="V22" s="88">
        <v>818.83</v>
      </c>
    </row>
    <row r="23" spans="1:22" x14ac:dyDescent="0.25">
      <c r="B23" s="80">
        <v>1307.5999999999999</v>
      </c>
      <c r="C23" s="81">
        <v>1999.39</v>
      </c>
      <c r="D23" s="81"/>
      <c r="E23" s="81"/>
      <c r="F23" s="81">
        <v>2021.09</v>
      </c>
      <c r="G23" s="81">
        <v>1891.42</v>
      </c>
      <c r="H23" s="82">
        <v>2003.78</v>
      </c>
      <c r="I23" s="74">
        <v>839.26</v>
      </c>
      <c r="J23" s="75">
        <v>1287.8499999999999</v>
      </c>
      <c r="K23" s="75">
        <v>1264.67</v>
      </c>
      <c r="L23" s="75">
        <v>1461.94</v>
      </c>
      <c r="M23" s="75">
        <v>1403.78</v>
      </c>
      <c r="N23" s="75">
        <v>1370.24</v>
      </c>
      <c r="O23" s="76">
        <v>1468.76</v>
      </c>
      <c r="P23" s="86">
        <v>497.51</v>
      </c>
      <c r="Q23" s="87">
        <v>765.7</v>
      </c>
      <c r="R23" s="87">
        <v>778.45</v>
      </c>
      <c r="S23" s="87">
        <v>890.99</v>
      </c>
      <c r="T23" s="87">
        <v>803.6</v>
      </c>
      <c r="U23" s="87">
        <v>785.27</v>
      </c>
      <c r="V23" s="88">
        <v>807.23</v>
      </c>
    </row>
    <row r="24" spans="1:22" x14ac:dyDescent="0.25">
      <c r="B24" s="80"/>
      <c r="C24" s="81"/>
      <c r="D24" s="81"/>
      <c r="E24" s="81"/>
      <c r="F24" s="81"/>
      <c r="G24" s="81"/>
      <c r="H24" s="82"/>
      <c r="I24" s="74">
        <v>863.8</v>
      </c>
      <c r="J24" s="75"/>
      <c r="K24" s="75">
        <v>1280.17</v>
      </c>
      <c r="L24" s="75">
        <v>1482.19</v>
      </c>
      <c r="M24" s="75"/>
      <c r="N24" s="75">
        <v>1369.59</v>
      </c>
      <c r="O24" s="76"/>
      <c r="P24" s="86">
        <v>503.48</v>
      </c>
      <c r="Q24" s="87"/>
      <c r="R24" s="87"/>
      <c r="S24" s="87"/>
      <c r="T24" s="87"/>
      <c r="U24" s="87"/>
      <c r="V24" s="88"/>
    </row>
    <row r="25" spans="1:22" x14ac:dyDescent="0.25">
      <c r="B25" s="80"/>
      <c r="C25" s="81"/>
      <c r="D25" s="81"/>
      <c r="E25" s="81"/>
      <c r="F25" s="81"/>
      <c r="G25" s="81"/>
      <c r="H25" s="82"/>
      <c r="I25" s="74"/>
      <c r="J25" s="75"/>
      <c r="K25" s="75"/>
      <c r="L25" s="75"/>
      <c r="M25" s="75"/>
      <c r="N25" s="75"/>
      <c r="O25" s="76"/>
      <c r="P25" s="86">
        <v>496.24</v>
      </c>
      <c r="Q25" s="87"/>
      <c r="R25" s="87"/>
      <c r="S25" s="87"/>
      <c r="T25" s="87"/>
      <c r="U25" s="87"/>
      <c r="V25" s="88"/>
    </row>
    <row r="26" spans="1:22" x14ac:dyDescent="0.25">
      <c r="B26" s="80"/>
      <c r="C26" s="81"/>
      <c r="D26" s="81"/>
      <c r="E26" s="81"/>
      <c r="F26" s="81"/>
      <c r="G26" s="81"/>
      <c r="H26" s="82"/>
      <c r="I26" s="74"/>
      <c r="J26" s="75"/>
      <c r="K26" s="75"/>
      <c r="L26" s="75"/>
      <c r="M26" s="75"/>
      <c r="N26" s="75"/>
      <c r="O26" s="76"/>
      <c r="P26" s="86">
        <v>496.04</v>
      </c>
      <c r="Q26" s="87"/>
      <c r="R26" s="87"/>
      <c r="S26" s="87"/>
      <c r="T26" s="87"/>
      <c r="U26" s="87"/>
      <c r="V26" s="88"/>
    </row>
    <row r="27" spans="1:22" x14ac:dyDescent="0.25">
      <c r="B27" s="80"/>
      <c r="C27" s="81"/>
      <c r="D27" s="81"/>
      <c r="E27" s="81"/>
      <c r="F27" s="81"/>
      <c r="G27" s="81"/>
      <c r="H27" s="82"/>
      <c r="I27" s="74"/>
      <c r="J27" s="75"/>
      <c r="K27" s="75"/>
      <c r="L27" s="75"/>
      <c r="M27" s="75"/>
      <c r="N27" s="75"/>
      <c r="O27" s="76"/>
      <c r="P27" s="86">
        <v>493.51</v>
      </c>
      <c r="Q27" s="87"/>
      <c r="R27" s="87"/>
      <c r="S27" s="87"/>
      <c r="T27" s="87"/>
      <c r="U27" s="87"/>
      <c r="V27" s="88"/>
    </row>
    <row r="28" spans="1:22" x14ac:dyDescent="0.25">
      <c r="B28" s="80"/>
      <c r="C28" s="81"/>
      <c r="D28" s="81"/>
      <c r="E28" s="81"/>
      <c r="F28" s="81"/>
      <c r="G28" s="81"/>
      <c r="H28" s="82"/>
      <c r="I28" s="74"/>
      <c r="J28" s="75"/>
      <c r="K28" s="75"/>
      <c r="L28" s="75"/>
      <c r="M28" s="75"/>
      <c r="N28" s="75"/>
      <c r="O28" s="76"/>
      <c r="P28" s="86"/>
      <c r="Q28" s="87"/>
      <c r="R28" s="87"/>
      <c r="S28" s="87"/>
      <c r="T28" s="87"/>
      <c r="U28" s="87"/>
      <c r="V28" s="88"/>
    </row>
    <row r="29" spans="1:22" x14ac:dyDescent="0.25">
      <c r="B29" s="80"/>
      <c r="C29" s="81"/>
      <c r="D29" s="81"/>
      <c r="E29" s="81"/>
      <c r="F29" s="81"/>
      <c r="G29" s="81"/>
      <c r="H29" s="82"/>
      <c r="I29" s="74"/>
      <c r="J29" s="75"/>
      <c r="K29" s="75"/>
      <c r="L29" s="75"/>
      <c r="M29" s="75"/>
      <c r="N29" s="75"/>
      <c r="O29" s="76"/>
      <c r="P29" s="86"/>
      <c r="Q29" s="87"/>
      <c r="R29" s="87"/>
      <c r="S29" s="87"/>
      <c r="T29" s="87"/>
      <c r="U29" s="87"/>
      <c r="V29" s="88"/>
    </row>
    <row r="30" spans="1:22" ht="15.75" thickBot="1" x14ac:dyDescent="0.3">
      <c r="B30" s="83"/>
      <c r="C30" s="84"/>
      <c r="D30" s="84"/>
      <c r="E30" s="84"/>
      <c r="F30" s="84"/>
      <c r="G30" s="84"/>
      <c r="H30" s="85"/>
      <c r="I30" s="77"/>
      <c r="J30" s="78"/>
      <c r="K30" s="78"/>
      <c r="L30" s="78"/>
      <c r="M30" s="78"/>
      <c r="N30" s="78"/>
      <c r="O30" s="79"/>
      <c r="P30" s="89"/>
      <c r="Q30" s="90"/>
      <c r="R30" s="90"/>
      <c r="S30" s="90"/>
      <c r="T30" s="90"/>
      <c r="U30" s="90"/>
      <c r="V30" s="91"/>
    </row>
    <row r="31" spans="1:22" x14ac:dyDescent="0.25">
      <c r="A31" t="s">
        <v>48</v>
      </c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</row>
    <row r="32" spans="1:22" s="59" customFormat="1" x14ac:dyDescent="0.25"/>
  </sheetData>
  <mergeCells count="3">
    <mergeCell ref="B1:H1"/>
    <mergeCell ref="I1:O1"/>
    <mergeCell ref="P1:V1"/>
  </mergeCells>
  <phoneticPr fontId="2" type="noConversion"/>
  <pageMargins left="0.7" right="0.7" top="0.78740157499999996" bottom="0.78740157499999996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Origin50.Graph" shapeId="2049" r:id="rId4">
          <objectPr defaultSize="0" r:id="rId5">
            <anchor moveWithCells="1">
              <from>
                <xdr:col>22</xdr:col>
                <xdr:colOff>66675</xdr:colOff>
                <xdr:row>0</xdr:row>
                <xdr:rowOff>0</xdr:rowOff>
              </from>
              <to>
                <xdr:col>28</xdr:col>
                <xdr:colOff>323850</xdr:colOff>
                <xdr:row>16</xdr:row>
                <xdr:rowOff>38100</xdr:rowOff>
              </to>
            </anchor>
          </objectPr>
        </oleObject>
      </mc:Choice>
      <mc:Fallback>
        <oleObject progId="Origin50.Graph" shapeId="2049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33B990-207E-4640-B1D6-92B379E43FB2}">
  <dimension ref="A1:M9"/>
  <sheetViews>
    <sheetView workbookViewId="0">
      <selection activeCell="E14" sqref="E14"/>
    </sheetView>
  </sheetViews>
  <sheetFormatPr defaultRowHeight="15" x14ac:dyDescent="0.25"/>
  <sheetData>
    <row r="1" spans="1:13" ht="15.75" thickBot="1" x14ac:dyDescent="0.3">
      <c r="B1" s="94" t="s">
        <v>25</v>
      </c>
      <c r="C1" s="95"/>
      <c r="D1" s="95"/>
      <c r="E1" s="95"/>
      <c r="F1" s="95"/>
      <c r="G1" s="95"/>
      <c r="H1" s="95"/>
      <c r="I1" s="95"/>
      <c r="J1" s="95"/>
      <c r="K1" s="95"/>
      <c r="L1" s="96"/>
    </row>
    <row r="2" spans="1:13" ht="15.75" thickBot="1" x14ac:dyDescent="0.3">
      <c r="A2" t="s">
        <v>0</v>
      </c>
      <c r="B2" t="s">
        <v>1</v>
      </c>
      <c r="C2" t="s">
        <v>2</v>
      </c>
      <c r="D2" t="s">
        <v>3</v>
      </c>
      <c r="E2" s="12">
        <v>5.2347875554672539E-2</v>
      </c>
      <c r="F2" s="13">
        <v>0.10469575110934508</v>
      </c>
      <c r="G2" s="13">
        <v>0.15704362666401764</v>
      </c>
      <c r="H2" s="13">
        <v>0.20939150221869016</v>
      </c>
      <c r="I2" s="13">
        <v>0.2617393777733627</v>
      </c>
      <c r="J2" s="13">
        <v>0.31408725332803528</v>
      </c>
      <c r="K2" s="13">
        <v>0.36643512888270779</v>
      </c>
      <c r="L2" s="14">
        <v>0.41878300443738031</v>
      </c>
      <c r="M2" t="s">
        <v>26</v>
      </c>
    </row>
    <row r="3" spans="1:13" x14ac:dyDescent="0.25">
      <c r="A3">
        <v>19</v>
      </c>
      <c r="B3" s="61"/>
      <c r="C3" s="61"/>
      <c r="D3" s="61"/>
      <c r="E3" s="11">
        <v>482.14434999999997</v>
      </c>
      <c r="F3" s="11">
        <v>498.59500000000003</v>
      </c>
      <c r="G3" s="11">
        <v>531.57667000000004</v>
      </c>
      <c r="H3" s="11">
        <v>523.48955000000001</v>
      </c>
      <c r="I3" s="11">
        <v>533.98261000000002</v>
      </c>
      <c r="J3" s="11">
        <v>554.93091000000004</v>
      </c>
      <c r="K3" s="11">
        <v>557.29499999999996</v>
      </c>
      <c r="L3" s="11">
        <v>563.66363999999999</v>
      </c>
    </row>
    <row r="4" spans="1:13" x14ac:dyDescent="0.25">
      <c r="A4">
        <v>53</v>
      </c>
      <c r="B4" s="61"/>
      <c r="C4" s="61"/>
      <c r="D4" s="61"/>
      <c r="E4" s="11">
        <v>868.51381000000003</v>
      </c>
      <c r="F4" s="11">
        <v>956.65700000000004</v>
      </c>
      <c r="G4" s="11">
        <v>1066.2823800000001</v>
      </c>
      <c r="H4" s="11">
        <v>1122.2090900000001</v>
      </c>
      <c r="I4" s="11">
        <v>1184.6904500000001</v>
      </c>
      <c r="J4" s="11">
        <v>1273.12381</v>
      </c>
      <c r="K4" s="11">
        <v>1319.23909</v>
      </c>
      <c r="L4" s="11">
        <v>1374.0418199999999</v>
      </c>
    </row>
    <row r="5" spans="1:13" x14ac:dyDescent="0.25">
      <c r="A5">
        <v>87</v>
      </c>
      <c r="B5" s="61"/>
      <c r="C5" s="61"/>
      <c r="D5" s="61"/>
      <c r="E5" s="11">
        <v>986.20299999999997</v>
      </c>
      <c r="F5" s="11">
        <v>1134.9419</v>
      </c>
      <c r="G5" s="11">
        <v>1284.4976200000001</v>
      </c>
      <c r="H5" s="11">
        <v>1391.88364</v>
      </c>
      <c r="I5" s="11">
        <v>1506.0304799999999</v>
      </c>
      <c r="J5" s="11">
        <v>1610.3547599999999</v>
      </c>
      <c r="K5" s="11">
        <v>1673.5336400000001</v>
      </c>
      <c r="L5" s="11">
        <v>1739.7328600000001</v>
      </c>
    </row>
    <row r="6" spans="1:13" x14ac:dyDescent="0.25">
      <c r="A6">
        <v>119</v>
      </c>
      <c r="B6" s="61"/>
      <c r="C6" s="61"/>
      <c r="D6" s="61"/>
      <c r="E6" s="11">
        <v>1219.4481000000001</v>
      </c>
      <c r="F6" s="11">
        <v>1424.5309500000001</v>
      </c>
      <c r="G6" s="11">
        <v>1638.9272699999999</v>
      </c>
      <c r="H6" s="11">
        <v>1817.48739</v>
      </c>
      <c r="I6" s="11">
        <v>1981.1233299999999</v>
      </c>
      <c r="J6" s="11">
        <v>2090.9304499999998</v>
      </c>
      <c r="K6" s="11">
        <v>2168.7142899999999</v>
      </c>
      <c r="L6" s="11">
        <v>2280.38</v>
      </c>
    </row>
    <row r="7" spans="1:13" x14ac:dyDescent="0.25">
      <c r="A7">
        <v>152</v>
      </c>
      <c r="B7" s="61"/>
      <c r="C7" s="61"/>
      <c r="D7" s="61"/>
      <c r="E7" s="11">
        <v>1111.9361899999999</v>
      </c>
      <c r="F7" s="11">
        <v>1397.53619</v>
      </c>
      <c r="G7" s="11">
        <v>1580.4481800000001</v>
      </c>
      <c r="H7" s="11">
        <v>1781.37</v>
      </c>
      <c r="I7" s="11">
        <v>1921.6085700000001</v>
      </c>
      <c r="J7" s="11">
        <v>2011.2640899999999</v>
      </c>
      <c r="K7" s="11">
        <v>2105.67238</v>
      </c>
      <c r="L7" s="11">
        <v>2200.4918200000002</v>
      </c>
    </row>
    <row r="8" spans="1:13" x14ac:dyDescent="0.25">
      <c r="A8">
        <v>183</v>
      </c>
      <c r="B8" s="61"/>
      <c r="C8" s="61"/>
      <c r="D8" s="61"/>
      <c r="E8" s="11">
        <v>1090.4714300000001</v>
      </c>
      <c r="F8" s="11">
        <v>1458.8418999999999</v>
      </c>
      <c r="G8" s="11">
        <v>1657.76045</v>
      </c>
      <c r="H8" s="11">
        <v>1864.6828599999999</v>
      </c>
      <c r="I8" s="11">
        <v>1978.21273</v>
      </c>
      <c r="J8" s="11">
        <v>2062.9304999999999</v>
      </c>
      <c r="K8" s="11">
        <v>2172.8347600000002</v>
      </c>
      <c r="L8" s="11">
        <v>2248.23182</v>
      </c>
    </row>
    <row r="9" spans="1:13" x14ac:dyDescent="0.25">
      <c r="A9">
        <v>214</v>
      </c>
      <c r="B9" s="61"/>
      <c r="C9" s="61"/>
      <c r="D9" s="61"/>
      <c r="E9" s="11">
        <v>1138.6361899999999</v>
      </c>
      <c r="F9" s="11">
        <v>1635.4190000000001</v>
      </c>
      <c r="G9" s="11">
        <v>1843.1863599999999</v>
      </c>
      <c r="H9" s="11">
        <v>2060.15238</v>
      </c>
      <c r="I9" s="11">
        <v>2187.9927299999999</v>
      </c>
      <c r="J9" s="11">
        <v>2293.1177299999999</v>
      </c>
      <c r="K9" s="11">
        <v>2394.2249999999999</v>
      </c>
      <c r="L9" s="11">
        <v>2473.23909</v>
      </c>
    </row>
  </sheetData>
  <mergeCells count="1">
    <mergeCell ref="B1:L1"/>
  </mergeCells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08B91-BBD4-4DE6-B5CB-8149EC00B07D}">
  <dimension ref="A1:T25"/>
  <sheetViews>
    <sheetView tabSelected="1" workbookViewId="0">
      <selection activeCell="H22" sqref="H22"/>
    </sheetView>
  </sheetViews>
  <sheetFormatPr defaultRowHeight="15" x14ac:dyDescent="0.25"/>
  <cols>
    <col min="1" max="1" width="14.5703125" bestFit="1" customWidth="1"/>
    <col min="2" max="2" width="12" bestFit="1" customWidth="1"/>
    <col min="3" max="3" width="11.85546875" bestFit="1" customWidth="1"/>
    <col min="10" max="10" width="2.28515625" customWidth="1"/>
    <col min="11" max="11" width="14.5703125" customWidth="1"/>
    <col min="12" max="12" width="12" customWidth="1"/>
    <col min="20" max="20" width="2.28515625" customWidth="1"/>
  </cols>
  <sheetData>
    <row r="1" spans="1:20" ht="15.75" thickBot="1" x14ac:dyDescent="0.3">
      <c r="A1" t="s">
        <v>27</v>
      </c>
      <c r="B1" s="2" t="s">
        <v>28</v>
      </c>
      <c r="C1" s="15">
        <v>19</v>
      </c>
      <c r="D1" s="15">
        <v>53</v>
      </c>
      <c r="E1" s="15">
        <v>87</v>
      </c>
      <c r="F1" s="15">
        <v>119</v>
      </c>
      <c r="G1" s="15">
        <v>152</v>
      </c>
      <c r="H1" s="15">
        <v>183</v>
      </c>
      <c r="I1" s="16">
        <v>214</v>
      </c>
      <c r="K1" s="22" t="s">
        <v>29</v>
      </c>
      <c r="L1" s="23" t="str">
        <f t="shared" ref="L1:S4" si="0">B1</f>
        <v>Time [s]</v>
      </c>
      <c r="M1" s="15">
        <f t="shared" si="0"/>
        <v>19</v>
      </c>
      <c r="N1" s="15">
        <f t="shared" si="0"/>
        <v>53</v>
      </c>
      <c r="O1" s="15">
        <f t="shared" si="0"/>
        <v>87</v>
      </c>
      <c r="P1" s="15">
        <f t="shared" si="0"/>
        <v>119</v>
      </c>
      <c r="Q1" s="15">
        <f t="shared" si="0"/>
        <v>152</v>
      </c>
      <c r="R1" s="15">
        <f t="shared" si="0"/>
        <v>183</v>
      </c>
      <c r="S1" s="16">
        <f t="shared" si="0"/>
        <v>214</v>
      </c>
    </row>
    <row r="2" spans="1:20" x14ac:dyDescent="0.25">
      <c r="A2" s="103" t="s">
        <v>29</v>
      </c>
      <c r="B2" s="46">
        <f>'01b_Input-data_Titration-HCl'!F10</f>
        <v>0.49134328358208951</v>
      </c>
      <c r="C2" s="62" cm="1">
        <f t="array" ref="C2:I4">TRANSPOSE('02_Averages'!B3:D9)</f>
        <v>0</v>
      </c>
      <c r="D2" s="63">
        <v>0</v>
      </c>
      <c r="E2" s="63">
        <v>0</v>
      </c>
      <c r="F2" s="63">
        <v>0</v>
      </c>
      <c r="G2" s="63">
        <v>0</v>
      </c>
      <c r="H2" s="63">
        <v>0</v>
      </c>
      <c r="I2" s="64">
        <v>0</v>
      </c>
      <c r="K2" s="104" t="str">
        <f>A2</f>
        <v>pH</v>
      </c>
      <c r="L2" s="47">
        <f t="shared" si="0"/>
        <v>0.49134328358208951</v>
      </c>
      <c r="M2" s="49">
        <f>C2</f>
        <v>0</v>
      </c>
      <c r="N2" s="49">
        <f>D2</f>
        <v>0</v>
      </c>
      <c r="O2" s="49">
        <f t="shared" si="0"/>
        <v>0</v>
      </c>
      <c r="P2" s="49">
        <f t="shared" si="0"/>
        <v>0</v>
      </c>
      <c r="Q2" s="49">
        <f t="shared" si="0"/>
        <v>0</v>
      </c>
      <c r="R2" s="49">
        <f t="shared" si="0"/>
        <v>0</v>
      </c>
      <c r="S2" s="50">
        <f t="shared" si="0"/>
        <v>0</v>
      </c>
    </row>
    <row r="3" spans="1:20" x14ac:dyDescent="0.25">
      <c r="A3" s="104"/>
      <c r="B3" s="47">
        <f>'01b_Input-data_Titration-HCl'!F8</f>
        <v>0.1577635782747604</v>
      </c>
      <c r="C3" s="65">
        <v>0</v>
      </c>
      <c r="D3" s="61">
        <v>0</v>
      </c>
      <c r="E3" s="61">
        <v>0</v>
      </c>
      <c r="F3" s="61">
        <v>0</v>
      </c>
      <c r="G3" s="61">
        <v>0</v>
      </c>
      <c r="H3" s="61">
        <v>0</v>
      </c>
      <c r="I3" s="66">
        <v>0</v>
      </c>
      <c r="K3" s="104"/>
      <c r="L3" s="47">
        <f t="shared" si="0"/>
        <v>0.1577635782747604</v>
      </c>
      <c r="M3" s="51">
        <f t="shared" si="0"/>
        <v>0</v>
      </c>
      <c r="N3" s="51">
        <f t="shared" si="0"/>
        <v>0</v>
      </c>
      <c r="O3" s="51">
        <f t="shared" si="0"/>
        <v>0</v>
      </c>
      <c r="P3" s="51">
        <f t="shared" si="0"/>
        <v>0</v>
      </c>
      <c r="Q3" s="51">
        <f t="shared" si="0"/>
        <v>0</v>
      </c>
      <c r="R3" s="51">
        <f t="shared" si="0"/>
        <v>0</v>
      </c>
      <c r="S3" s="52">
        <f t="shared" si="0"/>
        <v>0</v>
      </c>
    </row>
    <row r="4" spans="1:20" ht="15.75" thickBot="1" x14ac:dyDescent="0.3">
      <c r="A4" s="105"/>
      <c r="B4" s="48">
        <f>'01b_Input-data_Titration-HCl'!F6</f>
        <v>0</v>
      </c>
      <c r="C4" s="67">
        <v>0</v>
      </c>
      <c r="D4" s="68">
        <v>0</v>
      </c>
      <c r="E4" s="68">
        <v>0</v>
      </c>
      <c r="F4" s="68">
        <v>0</v>
      </c>
      <c r="G4" s="68">
        <v>0</v>
      </c>
      <c r="H4" s="68">
        <v>0</v>
      </c>
      <c r="I4" s="69">
        <v>0</v>
      </c>
      <c r="K4" s="105"/>
      <c r="L4" s="48">
        <f t="shared" si="0"/>
        <v>0</v>
      </c>
      <c r="M4" s="53">
        <f t="shared" si="0"/>
        <v>0</v>
      </c>
      <c r="N4" s="53">
        <f t="shared" si="0"/>
        <v>0</v>
      </c>
      <c r="O4" s="53">
        <f t="shared" si="0"/>
        <v>0</v>
      </c>
      <c r="P4" s="53">
        <f t="shared" si="0"/>
        <v>0</v>
      </c>
      <c r="Q4" s="53">
        <f t="shared" si="0"/>
        <v>0</v>
      </c>
      <c r="R4" s="53">
        <f t="shared" si="0"/>
        <v>0</v>
      </c>
      <c r="S4" s="54">
        <f t="shared" si="0"/>
        <v>0</v>
      </c>
    </row>
    <row r="5" spans="1:20" ht="15.75" thickBot="1" x14ac:dyDescent="0.3">
      <c r="C5" s="11"/>
      <c r="D5" s="11"/>
      <c r="E5" s="11"/>
      <c r="F5" s="11"/>
      <c r="G5" s="11"/>
      <c r="H5" s="11"/>
      <c r="I5" s="11"/>
      <c r="K5" s="4"/>
      <c r="L5" s="5"/>
      <c r="M5" s="11"/>
      <c r="N5" s="11"/>
      <c r="O5" s="11"/>
      <c r="P5" s="11"/>
      <c r="Q5" s="11"/>
      <c r="R5" s="11"/>
      <c r="S5" s="11"/>
    </row>
    <row r="6" spans="1:20" x14ac:dyDescent="0.25">
      <c r="A6" s="97" t="s">
        <v>47</v>
      </c>
      <c r="B6" s="98"/>
      <c r="C6" s="55"/>
      <c r="D6" s="11"/>
      <c r="E6" s="11"/>
      <c r="F6" s="11"/>
      <c r="G6" s="11"/>
      <c r="H6" s="11"/>
      <c r="I6" s="11"/>
      <c r="K6" s="106" t="str">
        <f>A6</f>
        <v>Substrate conc. in aq. plugs</v>
      </c>
      <c r="L6" s="107"/>
      <c r="M6" s="55"/>
      <c r="N6" s="11"/>
      <c r="O6" s="11"/>
      <c r="P6" s="11"/>
      <c r="Q6" s="11"/>
      <c r="R6" s="11"/>
      <c r="S6" s="11"/>
    </row>
    <row r="7" spans="1:20" ht="15.75" thickBot="1" x14ac:dyDescent="0.3">
      <c r="A7" s="3" t="s">
        <v>30</v>
      </c>
      <c r="B7" s="1" t="s">
        <v>31</v>
      </c>
      <c r="C7" s="56"/>
      <c r="D7" s="57"/>
      <c r="E7" s="57"/>
      <c r="F7" s="57"/>
      <c r="G7" s="57"/>
      <c r="H7" s="57"/>
      <c r="I7" s="57"/>
      <c r="K7" s="17" t="str">
        <f t="shared" ref="K7:L15" si="1">A7</f>
        <v>Flowrate ratio</v>
      </c>
      <c r="L7" s="1" t="str">
        <f t="shared" si="1"/>
        <v>mM</v>
      </c>
      <c r="M7" s="56"/>
      <c r="N7" s="57"/>
      <c r="O7" s="57"/>
      <c r="P7" s="57"/>
      <c r="Q7" s="57"/>
      <c r="R7" s="57"/>
      <c r="S7" s="57"/>
    </row>
    <row r="8" spans="1:20" x14ac:dyDescent="0.25">
      <c r="A8" s="17" t="s">
        <v>4</v>
      </c>
      <c r="B8" s="31" cm="1">
        <f t="array" ref="B8:B15">TRANSPOSE('02_Averages'!E2:L2)</f>
        <v>5.2347875554672539E-2</v>
      </c>
      <c r="C8" s="61">
        <v>0</v>
      </c>
      <c r="D8" s="61">
        <v>0</v>
      </c>
      <c r="E8" s="61">
        <v>0</v>
      </c>
      <c r="F8" s="61">
        <v>0</v>
      </c>
      <c r="G8" s="61">
        <v>0</v>
      </c>
      <c r="H8" s="61">
        <v>0</v>
      </c>
      <c r="I8" s="61">
        <v>0</v>
      </c>
      <c r="K8" s="24" t="str">
        <f t="shared" si="1"/>
        <v>Rxn 14+01</v>
      </c>
      <c r="L8" s="28">
        <f t="shared" si="1"/>
        <v>5.2347875554672539E-2</v>
      </c>
      <c r="M8" s="61">
        <f>$C$19*(POWER(C8,2))+$D$19*C8+$E$19</f>
        <v>0.21636895395228328</v>
      </c>
      <c r="N8" s="61"/>
      <c r="O8" s="61"/>
      <c r="P8" s="61"/>
      <c r="Q8" s="61"/>
      <c r="R8" s="61"/>
      <c r="S8" s="61"/>
    </row>
    <row r="9" spans="1:20" x14ac:dyDescent="0.25">
      <c r="A9" s="17" t="s">
        <v>5</v>
      </c>
      <c r="B9" s="31">
        <v>0.10469575110934508</v>
      </c>
      <c r="C9" s="61">
        <v>0</v>
      </c>
      <c r="D9" s="61">
        <v>0</v>
      </c>
      <c r="E9" s="61">
        <v>0</v>
      </c>
      <c r="F9" s="61">
        <v>0</v>
      </c>
      <c r="G9" s="61">
        <v>0</v>
      </c>
      <c r="H9" s="61">
        <v>0</v>
      </c>
      <c r="I9" s="61">
        <v>0</v>
      </c>
      <c r="K9" s="25" t="str">
        <f t="shared" si="1"/>
        <v>Rxn 13+02</v>
      </c>
      <c r="L9" s="29">
        <f t="shared" si="1"/>
        <v>0.10469575110934508</v>
      </c>
      <c r="M9" s="61"/>
      <c r="N9" s="61"/>
      <c r="O9" s="61"/>
      <c r="P9" s="61"/>
      <c r="Q9" s="61"/>
      <c r="R9" s="61"/>
      <c r="S9" s="61"/>
    </row>
    <row r="10" spans="1:20" x14ac:dyDescent="0.25">
      <c r="A10" s="17" t="s">
        <v>6</v>
      </c>
      <c r="B10" s="31">
        <v>0.15704362666401764</v>
      </c>
      <c r="C10" s="61">
        <v>0</v>
      </c>
      <c r="D10" s="61">
        <v>0</v>
      </c>
      <c r="E10" s="61">
        <v>0</v>
      </c>
      <c r="F10" s="61">
        <v>0</v>
      </c>
      <c r="G10" s="61">
        <v>0</v>
      </c>
      <c r="H10" s="61">
        <v>0</v>
      </c>
      <c r="I10" s="61">
        <v>0</v>
      </c>
      <c r="K10" s="25" t="str">
        <f t="shared" si="1"/>
        <v>Rxn 12+03</v>
      </c>
      <c r="L10" s="29">
        <f t="shared" si="1"/>
        <v>0.15704362666401764</v>
      </c>
      <c r="M10" s="61"/>
      <c r="N10" s="61"/>
      <c r="O10" s="61"/>
      <c r="P10" s="61"/>
      <c r="Q10" s="61"/>
      <c r="R10" s="61"/>
      <c r="S10" s="61"/>
    </row>
    <row r="11" spans="1:20" x14ac:dyDescent="0.25">
      <c r="A11" s="17" t="s">
        <v>7</v>
      </c>
      <c r="B11" s="31">
        <v>0.20939150221869016</v>
      </c>
      <c r="C11" s="61">
        <v>0</v>
      </c>
      <c r="D11" s="61">
        <v>0</v>
      </c>
      <c r="E11" s="61">
        <v>0</v>
      </c>
      <c r="F11" s="61">
        <v>0</v>
      </c>
      <c r="G11" s="61">
        <v>0</v>
      </c>
      <c r="H11" s="61">
        <v>0</v>
      </c>
      <c r="I11" s="61">
        <v>0</v>
      </c>
      <c r="K11" s="25" t="str">
        <f t="shared" si="1"/>
        <v>Rxn 11+04</v>
      </c>
      <c r="L11" s="29">
        <f t="shared" si="1"/>
        <v>0.20939150221869016</v>
      </c>
      <c r="M11" s="61"/>
      <c r="N11" s="61"/>
      <c r="O11" s="61"/>
      <c r="P11" s="61"/>
      <c r="Q11" s="61"/>
      <c r="R11" s="61"/>
      <c r="S11" s="61"/>
    </row>
    <row r="12" spans="1:20" x14ac:dyDescent="0.25">
      <c r="A12" s="17" t="s">
        <v>8</v>
      </c>
      <c r="B12" s="31">
        <v>0.2617393777733627</v>
      </c>
      <c r="C12" s="61">
        <v>0</v>
      </c>
      <c r="D12" s="61">
        <v>0</v>
      </c>
      <c r="E12" s="61">
        <v>0</v>
      </c>
      <c r="F12" s="61">
        <v>0</v>
      </c>
      <c r="G12" s="61">
        <v>0</v>
      </c>
      <c r="H12" s="61">
        <v>0</v>
      </c>
      <c r="I12" s="61">
        <v>0</v>
      </c>
      <c r="K12" s="25" t="str">
        <f t="shared" si="1"/>
        <v>Rxn 10+05</v>
      </c>
      <c r="L12" s="29">
        <f t="shared" si="1"/>
        <v>0.2617393777733627</v>
      </c>
      <c r="M12" s="61"/>
      <c r="N12" s="61"/>
      <c r="O12" s="61"/>
      <c r="P12" s="61"/>
      <c r="Q12" s="61"/>
      <c r="R12" s="61"/>
      <c r="S12" s="61"/>
      <c r="T12" s="27"/>
    </row>
    <row r="13" spans="1:20" x14ac:dyDescent="0.25">
      <c r="A13" s="17" t="s">
        <v>9</v>
      </c>
      <c r="B13" s="31">
        <v>0.31408725332803528</v>
      </c>
      <c r="C13" s="61">
        <v>0</v>
      </c>
      <c r="D13" s="61">
        <v>0</v>
      </c>
      <c r="E13" s="61">
        <v>0</v>
      </c>
      <c r="F13" s="61">
        <v>0</v>
      </c>
      <c r="G13" s="61">
        <v>0</v>
      </c>
      <c r="H13" s="61">
        <v>0</v>
      </c>
      <c r="I13" s="61">
        <v>0</v>
      </c>
      <c r="K13" s="25" t="str">
        <f t="shared" si="1"/>
        <v>Rxn 09+06</v>
      </c>
      <c r="L13" s="29">
        <f t="shared" si="1"/>
        <v>0.31408725332803528</v>
      </c>
      <c r="M13" s="61"/>
      <c r="N13" s="61"/>
      <c r="O13" s="61"/>
      <c r="P13" s="61"/>
      <c r="Q13" s="61"/>
      <c r="R13" s="61"/>
      <c r="S13" s="61"/>
    </row>
    <row r="14" spans="1:20" x14ac:dyDescent="0.25">
      <c r="A14" s="17" t="s">
        <v>10</v>
      </c>
      <c r="B14" s="31">
        <v>0.36643512888270779</v>
      </c>
      <c r="C14" s="61">
        <v>0</v>
      </c>
      <c r="D14" s="61">
        <v>0</v>
      </c>
      <c r="E14" s="61">
        <v>0</v>
      </c>
      <c r="F14" s="61">
        <v>0</v>
      </c>
      <c r="G14" s="61">
        <v>0</v>
      </c>
      <c r="H14" s="61">
        <v>0</v>
      </c>
      <c r="I14" s="61">
        <v>0</v>
      </c>
      <c r="K14" s="25" t="str">
        <f t="shared" si="1"/>
        <v>Rxn 08+07</v>
      </c>
      <c r="L14" s="29">
        <f t="shared" si="1"/>
        <v>0.36643512888270779</v>
      </c>
      <c r="M14" s="61"/>
      <c r="N14" s="61"/>
      <c r="O14" s="61"/>
      <c r="P14" s="61"/>
      <c r="Q14" s="61"/>
      <c r="R14" s="61"/>
      <c r="S14" s="61"/>
    </row>
    <row r="15" spans="1:20" ht="15.75" thickBot="1" x14ac:dyDescent="0.3">
      <c r="A15" s="18" t="s">
        <v>11</v>
      </c>
      <c r="B15" s="32">
        <v>0.41878300443738031</v>
      </c>
      <c r="C15" s="61">
        <v>0</v>
      </c>
      <c r="D15" s="61">
        <v>0</v>
      </c>
      <c r="E15" s="61">
        <v>0</v>
      </c>
      <c r="F15" s="61">
        <v>0</v>
      </c>
      <c r="G15" s="61">
        <v>0</v>
      </c>
      <c r="H15" s="61">
        <v>0</v>
      </c>
      <c r="I15" s="61">
        <v>0</v>
      </c>
      <c r="K15" s="26" t="str">
        <f t="shared" si="1"/>
        <v>Rxn 07+08</v>
      </c>
      <c r="L15" s="30">
        <f t="shared" si="1"/>
        <v>0.41878300443738031</v>
      </c>
      <c r="M15" s="61"/>
      <c r="N15" s="61"/>
      <c r="O15" s="61"/>
      <c r="P15" s="61"/>
      <c r="Q15" s="61"/>
      <c r="R15" s="61"/>
      <c r="S15" s="61"/>
    </row>
    <row r="16" spans="1:20" ht="15.75" thickBot="1" x14ac:dyDescent="0.3"/>
    <row r="17" spans="2:11" ht="15.75" thickBot="1" x14ac:dyDescent="0.3">
      <c r="B17" s="100" t="s">
        <v>35</v>
      </c>
      <c r="C17" s="101"/>
      <c r="D17" s="101"/>
      <c r="E17" s="102"/>
      <c r="K17" s="10"/>
    </row>
    <row r="18" spans="2:11" x14ac:dyDescent="0.25">
      <c r="B18" s="19" t="s">
        <v>32</v>
      </c>
      <c r="C18" s="20" t="s">
        <v>33</v>
      </c>
      <c r="D18" s="20" t="s">
        <v>34</v>
      </c>
      <c r="E18" s="21" t="s">
        <v>19</v>
      </c>
      <c r="G18" s="34"/>
      <c r="H18" s="33"/>
      <c r="I18" s="33"/>
      <c r="K18" s="58"/>
    </row>
    <row r="19" spans="2:11" x14ac:dyDescent="0.25">
      <c r="B19" s="17">
        <v>19</v>
      </c>
      <c r="C19" s="70" cm="1">
        <f t="array" ref="C19:E19">LINEST(B2:B4,C2:C4^{1,2})</f>
        <v>0</v>
      </c>
      <c r="D19" s="70">
        <v>0</v>
      </c>
      <c r="E19" s="71">
        <v>0.21636895395228328</v>
      </c>
      <c r="G19" s="33"/>
      <c r="H19" s="33"/>
      <c r="I19" s="33"/>
    </row>
    <row r="20" spans="2:11" x14ac:dyDescent="0.25">
      <c r="B20" s="17">
        <v>53</v>
      </c>
      <c r="C20" s="70"/>
      <c r="D20" s="70"/>
      <c r="E20" s="71"/>
      <c r="G20" s="33"/>
      <c r="H20" s="33"/>
      <c r="I20" s="33"/>
    </row>
    <row r="21" spans="2:11" x14ac:dyDescent="0.25">
      <c r="B21" s="17">
        <v>87</v>
      </c>
      <c r="C21" s="70"/>
      <c r="D21" s="70"/>
      <c r="E21" s="71"/>
      <c r="G21" s="33"/>
      <c r="H21" s="33"/>
      <c r="I21" s="33"/>
    </row>
    <row r="22" spans="2:11" x14ac:dyDescent="0.25">
      <c r="B22" s="17">
        <v>119</v>
      </c>
      <c r="C22" s="70"/>
      <c r="D22" s="70"/>
      <c r="E22" s="71"/>
      <c r="G22" s="33"/>
      <c r="H22" s="33"/>
      <c r="I22" s="33"/>
    </row>
    <row r="23" spans="2:11" x14ac:dyDescent="0.25">
      <c r="B23" s="17">
        <v>152</v>
      </c>
      <c r="C23" s="70"/>
      <c r="D23" s="70"/>
      <c r="E23" s="71"/>
      <c r="G23" s="33"/>
      <c r="H23" s="33"/>
      <c r="I23" s="33"/>
    </row>
    <row r="24" spans="2:11" x14ac:dyDescent="0.25">
      <c r="B24" s="17">
        <v>183</v>
      </c>
      <c r="C24" s="70"/>
      <c r="D24" s="70"/>
      <c r="E24" s="71"/>
      <c r="G24" s="33"/>
      <c r="H24" s="33"/>
      <c r="I24" s="33"/>
    </row>
    <row r="25" spans="2:11" ht="15.75" thickBot="1" x14ac:dyDescent="0.3">
      <c r="B25" s="18">
        <v>214</v>
      </c>
      <c r="C25" s="72"/>
      <c r="D25" s="72"/>
      <c r="E25" s="73"/>
      <c r="G25" s="33"/>
      <c r="H25" s="33"/>
      <c r="I25" s="33"/>
    </row>
  </sheetData>
  <mergeCells count="5">
    <mergeCell ref="B17:E17"/>
    <mergeCell ref="A2:A4"/>
    <mergeCell ref="K2:K4"/>
    <mergeCell ref="A6:B6"/>
    <mergeCell ref="K6:L6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</vt:i4>
      </vt:variant>
    </vt:vector>
  </HeadingPairs>
  <TitlesOfParts>
    <vt:vector size="5" baseType="lpstr">
      <vt:lpstr>01a_Input-data_Time-calibration</vt:lpstr>
      <vt:lpstr>01b_Input-data_Titration-HCl</vt:lpstr>
      <vt:lpstr>01c_Input-data_Calibration-HCl</vt:lpstr>
      <vt:lpstr>02_Averages</vt:lpstr>
      <vt:lpstr>03_Calculate-product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Uživatel systému Windows</dc:creator>
  <cp:lastModifiedBy>Uživatel systému Windows</cp:lastModifiedBy>
  <dcterms:created xsi:type="dcterms:W3CDTF">2020-11-19T16:57:01Z</dcterms:created>
  <dcterms:modified xsi:type="dcterms:W3CDTF">2020-11-24T15:17:58Z</dcterms:modified>
</cp:coreProperties>
</file>