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3\"/>
    </mc:Choice>
  </mc:AlternateContent>
  <bookViews>
    <workbookView xWindow="240" yWindow="72" windowWidth="20112" windowHeight="7992" firstSheet="1" activeTab="1"/>
  </bookViews>
  <sheets>
    <sheet name="test normality 1" sheetId="4" r:id="rId1"/>
    <sheet name="test normality 2" sheetId="2" r:id="rId2"/>
    <sheet name="T-test jednost" sheetId="5" r:id="rId3"/>
    <sheet name="kritické hodnoty tabulky" sheetId="3" r:id="rId4"/>
  </sheets>
  <calcPr calcId="162913"/>
</workbook>
</file>

<file path=xl/calcChain.xml><?xml version="1.0" encoding="utf-8"?>
<calcChain xmlns="http://schemas.openxmlformats.org/spreadsheetml/2006/main">
  <c r="E28" i="2" l="1"/>
  <c r="E29" i="2" s="1"/>
  <c r="F28" i="2" l="1"/>
  <c r="F29" i="2" s="1"/>
  <c r="H39" i="4" l="1"/>
  <c r="E53" i="4"/>
  <c r="B51" i="4"/>
  <c r="H38" i="4" l="1"/>
  <c r="J27" i="4"/>
  <c r="I22" i="4" l="1"/>
  <c r="I23" i="4"/>
  <c r="I24" i="4"/>
  <c r="I25" i="4"/>
  <c r="I26" i="4"/>
  <c r="I21" i="4"/>
  <c r="I11" i="4"/>
  <c r="I12" i="4"/>
  <c r="I13" i="4"/>
  <c r="I14" i="4"/>
  <c r="I15" i="4"/>
  <c r="I10" i="4"/>
  <c r="D57" i="4"/>
  <c r="B57" i="4"/>
  <c r="D56" i="4"/>
  <c r="B56" i="4"/>
  <c r="B49" i="4"/>
  <c r="N28" i="4" l="1"/>
  <c r="N17" i="4"/>
  <c r="E52" i="4"/>
  <c r="B50" i="4"/>
  <c r="J16" i="4"/>
  <c r="E51" i="4"/>
  <c r="E55" i="4"/>
  <c r="D58" i="4"/>
  <c r="B55" i="4"/>
  <c r="K23" i="4" l="1"/>
  <c r="K20" i="4"/>
  <c r="K26" i="4"/>
  <c r="K22" i="4"/>
  <c r="L22" i="4" s="1"/>
  <c r="K25" i="4"/>
  <c r="L25" i="4" s="1"/>
  <c r="K21" i="4"/>
  <c r="L21" i="4" s="1"/>
  <c r="K24" i="4"/>
  <c r="L24" i="4" s="1"/>
  <c r="K12" i="4"/>
  <c r="K15" i="4"/>
  <c r="K11" i="4"/>
  <c r="K14" i="4"/>
  <c r="K10" i="4"/>
  <c r="K13" i="4"/>
  <c r="K9" i="4"/>
  <c r="L26" i="4" l="1"/>
  <c r="L27" i="4"/>
  <c r="M22" i="4" s="1"/>
  <c r="L23" i="4"/>
  <c r="L11" i="4"/>
  <c r="L13" i="4"/>
  <c r="L15" i="4"/>
  <c r="L14" i="4"/>
  <c r="L10" i="4"/>
  <c r="L12" i="4"/>
  <c r="M25" i="4" l="1"/>
  <c r="M24" i="4"/>
  <c r="M27" i="4" s="1"/>
  <c r="M23" i="4"/>
  <c r="M21" i="4"/>
  <c r="N21" i="4" s="1"/>
  <c r="M26" i="4"/>
  <c r="L16" i="4"/>
  <c r="M12" i="4" s="1"/>
  <c r="N12" i="4" s="1"/>
  <c r="M10" i="4" l="1"/>
  <c r="N10" i="4" s="1"/>
  <c r="M14" i="4"/>
  <c r="N14" i="4" s="1"/>
  <c r="N22" i="4"/>
  <c r="N26" i="4"/>
  <c r="N23" i="4"/>
  <c r="N24" i="4"/>
  <c r="N25" i="4"/>
  <c r="M13" i="4"/>
  <c r="N13" i="4" s="1"/>
  <c r="M11" i="4"/>
  <c r="M15" i="4"/>
  <c r="N15" i="4" s="1"/>
  <c r="N27" i="4" l="1"/>
  <c r="M16" i="4"/>
  <c r="N11" i="4"/>
  <c r="N16" i="4" s="1"/>
  <c r="B8" i="2" l="1"/>
  <c r="B7" i="2"/>
  <c r="B6" i="2"/>
</calcChain>
</file>

<file path=xl/comments1.xml><?xml version="1.0" encoding="utf-8"?>
<comments xmlns="http://schemas.openxmlformats.org/spreadsheetml/2006/main">
  <authors>
    <author>HP</author>
  </authors>
  <commentLis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stanovím hodnoty distribuční funkce pro všechny hranice intervalů, pomocí fce NORMDIST 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relativní četnost očekávanou v intervalu 1 
spočtu z rozdílu hodnot distribuční funkce F(29)-F(23)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M10" authorId="0" shapeId="0">
      <text>
        <r>
          <rPr>
            <b/>
            <sz val="9"/>
            <color indexed="81"/>
            <rFont val="Tahoma"/>
            <family val="2"/>
            <charset val="238"/>
          </rPr>
          <t>HP:vezmu četnosti z výsledků histogramu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utvořím součtové kumulované četnosti z absolutních četností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relativní kumulované četnosti - vydělím rozsahem souboru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namodeluju očekávané teoretické četnosti pro normální rozdělení s daným průměrem a směrodatnou odchylkou pomocí funkce NORMDIST
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  <charset val="238"/>
          </rPr>
          <t>HP:z výsledků histogramu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utvořím součtové kumulované četnosti z absolutních četností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relativní kumulované četnosti - vydělím rozsahem souboru
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namodeluju očekávané teoretické četnosti pro normální rozdělení s daným průměrem a směrodatnou odchylkou pomocí funkce NORMDIST
</t>
        </r>
      </text>
    </comment>
  </commentList>
</comments>
</file>

<file path=xl/sharedStrings.xml><?xml version="1.0" encoding="utf-8"?>
<sst xmlns="http://schemas.openxmlformats.org/spreadsheetml/2006/main" count="218" uniqueCount="160">
  <si>
    <t>V roce 1999 došlo ke změně studijních plánů a předmět základy zpracování geologických dat byl přesunut z 2. ročníku studia do 1.</t>
  </si>
  <si>
    <t>Z tohoto důvodu ve školním roce 1999/2000 měli současně výuku studenti 1. i 2. ročníku.</t>
  </si>
  <si>
    <t>2. ročník</t>
  </si>
  <si>
    <t>1. ročník</t>
  </si>
  <si>
    <t>Třídy</t>
  </si>
  <si>
    <t>Četnost</t>
  </si>
  <si>
    <t>relat četn</t>
  </si>
  <si>
    <t>(no-ne)^2/no</t>
  </si>
  <si>
    <t>test krit</t>
  </si>
  <si>
    <t>Soubor 1</t>
  </si>
  <si>
    <t>Soubor 2</t>
  </si>
  <si>
    <t>Stř. hodnota</t>
  </si>
  <si>
    <t>Rozptyl</t>
  </si>
  <si>
    <t>Pozorování</t>
  </si>
  <si>
    <t>Rozdíl</t>
  </si>
  <si>
    <t>Společný rozptyl</t>
  </si>
  <si>
    <t>Hyp. rozdíl stř. hodnot</t>
  </si>
  <si>
    <t>P(T&lt;=t) (1)</t>
  </si>
  <si>
    <t>t krit (1)</t>
  </si>
  <si>
    <t>P(T&lt;=t) (2)</t>
  </si>
  <si>
    <t>t krit (2)</t>
  </si>
  <si>
    <t>n</t>
  </si>
  <si>
    <t>abs kumul</t>
  </si>
  <si>
    <t>droby</t>
  </si>
  <si>
    <t>břidlice</t>
  </si>
  <si>
    <t>Fo</t>
  </si>
  <si>
    <t>Fe</t>
  </si>
  <si>
    <t>Ne</t>
  </si>
  <si>
    <t>kritická hodnota</t>
  </si>
  <si>
    <t>střed int</t>
  </si>
  <si>
    <r>
      <t>ze sloupce n</t>
    </r>
    <r>
      <rPr>
        <vertAlign val="subscript"/>
        <sz val="11"/>
        <color rgb="FFFF0000"/>
        <rFont val="Calibri"/>
        <family val="2"/>
        <charset val="238"/>
        <scheme val="minor"/>
      </rPr>
      <t>e</t>
    </r>
    <r>
      <rPr>
        <sz val="11"/>
        <color rgb="FFFF0000"/>
        <rFont val="Calibri"/>
        <family val="2"/>
        <charset val="238"/>
        <scheme val="minor"/>
      </rPr>
      <t xml:space="preserve"> vyplývá, že Chi-kvadrat test není vhodný, příliš malé soubory -1) více než 20% četností menší než 5 a 2) přítomnost nulových četností</t>
    </r>
  </si>
  <si>
    <t>testovací kritérium</t>
  </si>
  <si>
    <t>výběr rozptyl</t>
  </si>
  <si>
    <t>aritm průmer</t>
  </si>
  <si>
    <t>Ho zamítnu, rozptyly si nejsou rovny</t>
  </si>
  <si>
    <t>a) ověření normality obou výběrů</t>
  </si>
  <si>
    <t>b)</t>
  </si>
  <si>
    <t>nejprve provedu F-test   Ho:Sx2=Sy2, k volbě vhodného t-testu</t>
  </si>
  <si>
    <t>zvolím t-test s nerovností rozptylů</t>
  </si>
  <si>
    <t>Dvouvýběrový t-test s nerovností rozptylů</t>
  </si>
  <si>
    <t>t Stat</t>
  </si>
  <si>
    <r>
      <t>testování shody koncentrací REE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droby </t>
    </r>
    <r>
      <rPr>
        <b/>
        <sz val="11"/>
        <color theme="1"/>
        <rFont val="Calibri"/>
        <family val="2"/>
        <charset val="238"/>
        <scheme val="minor"/>
      </rPr>
      <t>= REE</t>
    </r>
    <r>
      <rPr>
        <b/>
        <vertAlign val="subscript"/>
        <sz val="11"/>
        <color theme="1"/>
        <rFont val="Calibri"/>
        <family val="2"/>
        <charset val="238"/>
        <scheme val="minor"/>
      </rPr>
      <t>břidlice</t>
    </r>
  </si>
  <si>
    <t>Ho zamítnu, mezi koncentracemi REE v drobách a břidlicích je statisticky významný rozdíl</t>
  </si>
  <si>
    <t>5.97&gt;2.07</t>
  </si>
  <si>
    <t>Byly stanovené koncentrace stopových prvků v drobách a břidlicích moravsko-slezského kulmu.</t>
  </si>
  <si>
    <t>interval</t>
  </si>
  <si>
    <t>Další</t>
  </si>
  <si>
    <t>normalitu dat ověřím testem Kolmogorov- Smirnov pro 1 výběr</t>
  </si>
  <si>
    <r>
      <t>n</t>
    </r>
    <r>
      <rPr>
        <i/>
        <vertAlign val="subscript"/>
        <sz val="11"/>
        <color theme="1"/>
        <rFont val="Calibri"/>
        <family val="2"/>
        <charset val="238"/>
        <scheme val="minor"/>
      </rPr>
      <t>e</t>
    </r>
  </si>
  <si>
    <t>kumul rel</t>
  </si>
  <si>
    <t>abs četn</t>
  </si>
  <si>
    <t>pomocí Analýzy dat/histogram zjistím četnosti v jednotlivých intervalech</t>
  </si>
  <si>
    <t>abs(Fe-Fo)</t>
  </si>
  <si>
    <t>oček rel kum</t>
  </si>
  <si>
    <t>test Kolm-Smir</t>
  </si>
  <si>
    <t>Ho přijmu, oba soubory dat mají přibližně normální rozdělení pravděpodobností</t>
  </si>
  <si>
    <t>kritická hodnota (tabulky)</t>
  </si>
  <si>
    <r>
      <t>Kritické hodnoty D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Kolmogorova-Smirnovova testu pro jeden výběr</t>
    </r>
  </si>
  <si>
    <r>
      <t>a</t>
    </r>
    <r>
      <rPr>
        <sz val="10"/>
        <rFont val="Arial"/>
        <family val="2"/>
        <charset val="238"/>
      </rPr>
      <t xml:space="preserve"> = 0.05</t>
    </r>
  </si>
  <si>
    <t>V tabulce je uvedený celkový zisk bodů jednotlivých studentů ve třech průběžných testech (max. 60 bodů).</t>
  </si>
  <si>
    <t>hranice</t>
  </si>
  <si>
    <t>krit hodnota CHISQ.INV(0.95;3)</t>
  </si>
  <si>
    <t>staré MS Office CHIINV(0.05;3)</t>
  </si>
  <si>
    <t>oček absol četn</t>
  </si>
  <si>
    <t>chi-kvadrát test</t>
  </si>
  <si>
    <r>
      <t>n</t>
    </r>
    <r>
      <rPr>
        <i/>
        <vertAlign val="subscript"/>
        <sz val="11"/>
        <color theme="1"/>
        <rFont val="Calibri"/>
        <family val="2"/>
        <charset val="238"/>
        <scheme val="minor"/>
      </rPr>
      <t>2</t>
    </r>
  </si>
  <si>
    <r>
      <t>n</t>
    </r>
    <r>
      <rPr>
        <i/>
        <vertAlign val="subscript"/>
        <sz val="11"/>
        <color theme="1"/>
        <rFont val="Calibri"/>
        <family val="2"/>
        <charset val="238"/>
        <scheme val="minor"/>
      </rPr>
      <t>1</t>
    </r>
  </si>
  <si>
    <t>variační rozpětí</t>
  </si>
  <si>
    <t>k počet intervalů</t>
  </si>
  <si>
    <t>stanovení počtu intervalů (rozdělím data do 5 intervalů)</t>
  </si>
  <si>
    <t>četnosti výběr souboru</t>
  </si>
  <si>
    <t xml:space="preserve"> a) ověření normality obou výběrových souborů</t>
  </si>
  <si>
    <t>kritická hodnota F.INV(0.975;38;40)</t>
  </si>
  <si>
    <t>nebo FINV(0.025;38;40)</t>
  </si>
  <si>
    <t>testování shody výsledků studentů 1. a 2. ročníku</t>
  </si>
  <si>
    <t>Ho zamítám, mezi výsledky testů studentů 1. a 2. ročníku je statisticky významný rozdíl</t>
  </si>
  <si>
    <t>Ho přijmu, rozptyly jsou si rovny</t>
  </si>
  <si>
    <t>2. ročník - bodové zisky odpovídají normálnímu rozdělení pravděpodobností</t>
  </si>
  <si>
    <t>1. ročník - bodové zisky odpovídají  normálnímu rozdělení pravděpodobností</t>
  </si>
  <si>
    <t>F.INV(0.975;15;15) nové MS Office</t>
  </si>
  <si>
    <t>nebo FINV(0.025;15;15) staré MS Office</t>
  </si>
  <si>
    <t>REE ppm</t>
  </si>
  <si>
    <t>Zhodnoť, zda obsahy REE (suma všech REE bez Y - ppm) jsou v obou litologiích srovnatelné.</t>
  </si>
  <si>
    <t>seřazená data</t>
  </si>
  <si>
    <t>variační rozp</t>
  </si>
  <si>
    <t>šířka int (var rozp/počet int)</t>
  </si>
  <si>
    <t>šířka int - zaokrouhleno nahoru</t>
  </si>
  <si>
    <t>Ho: výběrový soubor má normální rozdělení pravděpodobností</t>
  </si>
  <si>
    <t>stanovení hranic</t>
  </si>
  <si>
    <r>
      <t xml:space="preserve">A b) vhodným testem ověř shodu mezi obsahy REE v drobách a břidlicích (pracuj s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  <scheme val="minor"/>
      </rPr>
      <t>=5%).</t>
    </r>
  </si>
  <si>
    <t>pro ověření normality musím data zpracovat na intervaly a zjistit četnosti v těchto intervalech</t>
  </si>
  <si>
    <t>zadám do histogramu vlastní hranice = POZOR oblast dat L12:L15</t>
  </si>
  <si>
    <t>zadám do histogramu vlastní hranice = POZOR oblast dat L21:L24</t>
  </si>
  <si>
    <t>kumul relat</t>
  </si>
  <si>
    <t>očekávané čet</t>
  </si>
  <si>
    <t>absol četn</t>
  </si>
  <si>
    <t>2.ročník</t>
  </si>
  <si>
    <t xml:space="preserve">Můžu použít parametrický t-test, k testování shody výsledků </t>
  </si>
  <si>
    <t>šířka intervalů</t>
  </si>
  <si>
    <t>a) nejprve ověř normalitu obou souborů (utvoř histogram absolutních experimentálních a absolutních očekávaných četností a b) potom vhodným testem ověř, zda studijní výsledky studentů odou ročníků byly srovnatelné.</t>
  </si>
  <si>
    <t>pracuj s hladinou významnosti 5%.</t>
  </si>
  <si>
    <t>zadám do histogramu vlastní hranice = POZOR oblast dat I10:I14</t>
  </si>
  <si>
    <t>všechny tyto parametry uvedené v tabulce spočte zvolený test automaticky (pro nás z pohledu interpretace testu jsou podstatné jen ty níže popsané)</t>
  </si>
  <si>
    <t>zadává se obvykle 0 (pokud testujeme shodu průměrů , tedy předpoklad hypotetického rozdílu mezi průměry dvou souborů je 0)</t>
  </si>
  <si>
    <t>v případě, že chcete aby např. hodnota průměrů dvou souborů se lišila, pak se zadává hodnota toho rozdílu</t>
  </si>
  <si>
    <t>vypočtená hodnota testovacího kritéria</t>
  </si>
  <si>
    <t>kritická hodnota pro jednostrannou variantu testu</t>
  </si>
  <si>
    <t>kritická hodnota pro oboustrannou variantu testu</t>
  </si>
  <si>
    <t>Dvouvýběrový t-test s rovností rozptylů (tento test vyberu v data/analýza dat)</t>
  </si>
  <si>
    <t>soubory mají přibližně normální rozdělení, můžu použí vhodný t-test (parametrický)</t>
  </si>
  <si>
    <t>Nejprve a) ověř normalitu obou výběrových souborů (znázorni relativní kumulované četnosti - experimentální i očekávané do histogramu</t>
  </si>
  <si>
    <t>pomocí Analýzy dat/histogram stanoveny četnosti v jednotlivých intervalech</t>
  </si>
  <si>
    <t>DH (bez)</t>
  </si>
  <si>
    <t>HH (včetně)</t>
  </si>
  <si>
    <t>var rozp celkove</t>
  </si>
  <si>
    <t>šířka int- zaokrouhleno nahoru</t>
  </si>
  <si>
    <r>
      <t>N</t>
    </r>
    <r>
      <rPr>
        <i/>
        <vertAlign val="subscript"/>
        <sz val="11"/>
        <color theme="1"/>
        <rFont val="Calibri"/>
        <family val="2"/>
        <charset val="238"/>
        <scheme val="minor"/>
      </rPr>
      <t>1</t>
    </r>
  </si>
  <si>
    <r>
      <t>N</t>
    </r>
    <r>
      <rPr>
        <i/>
        <vertAlign val="subscript"/>
        <sz val="11"/>
        <color theme="1"/>
        <rFont val="Calibri"/>
        <family val="2"/>
        <charset val="238"/>
        <scheme val="minor"/>
      </rPr>
      <t>2</t>
    </r>
  </si>
  <si>
    <t>1,36*odmocnina((n1+n2)/(n1*n2))</t>
  </si>
  <si>
    <r>
      <t>F</t>
    </r>
    <r>
      <rPr>
        <i/>
        <vertAlign val="subscript"/>
        <sz val="11"/>
        <color theme="1"/>
        <rFont val="Calibri"/>
        <family val="2"/>
        <charset val="238"/>
        <scheme val="minor"/>
      </rPr>
      <t>1</t>
    </r>
  </si>
  <si>
    <r>
      <t>F</t>
    </r>
    <r>
      <rPr>
        <i/>
        <vertAlign val="subscript"/>
        <sz val="11"/>
        <color theme="1"/>
        <rFont val="Calibri"/>
        <family val="2"/>
        <charset val="238"/>
        <scheme val="minor"/>
      </rPr>
      <t>2</t>
    </r>
  </si>
  <si>
    <t>abs(Fi1-Fi2)</t>
  </si>
  <si>
    <t>max</t>
  </si>
  <si>
    <t>krit hodn</t>
  </si>
  <si>
    <t>0,75&gt;0,48</t>
  </si>
  <si>
    <t>nebo neparametrický test Kolmogorov-Smirnov pro 2 vybery</t>
  </si>
  <si>
    <t>Ve vzorcích půd v okolí 2 benzínových čerpacích stanic byly na několika vybraných lokalitách stanovené obsahy PCBs.</t>
  </si>
  <si>
    <t>a) Limit dle vyhlášky č. 13/1994 je v případě celkové sumy sledovaných PCBs v půdách 10 ng/g. Otestujte, zda koncentrace látek v půdě převyšují stanovený limit.</t>
  </si>
  <si>
    <t>Předpokládáme, že koncentrace PCBs ve stanovených vzorcích mají normální rozdělení.</t>
  </si>
  <si>
    <t>Pracuj s hladinou významnosti 5%</t>
  </si>
  <si>
    <t>V následující tabulce jsou uvedené koncentrace PCBs (ng/g) ve vzorcích půd</t>
  </si>
  <si>
    <t>oblast 1</t>
  </si>
  <si>
    <t>oblast 2</t>
  </si>
  <si>
    <t>suma PCBs</t>
  </si>
  <si>
    <t>lokalita 1</t>
  </si>
  <si>
    <t>lokalita 2</t>
  </si>
  <si>
    <t>lokalita 3</t>
  </si>
  <si>
    <t>lokalita 4</t>
  </si>
  <si>
    <t>lokalita 5</t>
  </si>
  <si>
    <t>lokalita 6</t>
  </si>
  <si>
    <t>lokalita 7</t>
  </si>
  <si>
    <t>lokalita 8</t>
  </si>
  <si>
    <t>lokalita 9</t>
  </si>
  <si>
    <t>lokalita 10</t>
  </si>
  <si>
    <t>lokalita 11</t>
  </si>
  <si>
    <t>lokalita 12</t>
  </si>
  <si>
    <t>lokalita 13</t>
  </si>
  <si>
    <t>aritmetický průměr</t>
  </si>
  <si>
    <t>SMODCH.VÝBĚR.S</t>
  </si>
  <si>
    <t>t-test 1 výběr</t>
  </si>
  <si>
    <t>Ha: 14.48&gt;10</t>
  </si>
  <si>
    <t xml:space="preserve"> jedná se o jednostrannou variantu testu - tedy kritická hodnota se stanoví pro jednostrannou variantu testu- hodnota kvantilu 0.95 studentova rozdelení pro 12 stupňů volnosti</t>
  </si>
  <si>
    <t>rozhodnutí testu</t>
  </si>
  <si>
    <t>Ha: 14.36&gt;10</t>
  </si>
  <si>
    <t xml:space="preserve">koncentrace PBCs ve druhé oblasti převyšují stanové limity </t>
  </si>
  <si>
    <t xml:space="preserve"> sm odch</t>
  </si>
  <si>
    <r>
      <t>kritická hodnota Tk(1-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  <charset val="238"/>
      </rPr>
      <t>, n-1)</t>
    </r>
  </si>
  <si>
    <r>
      <t>Ho: 14.48</t>
    </r>
    <r>
      <rPr>
        <b/>
        <sz val="10"/>
        <rFont val="Calibri"/>
        <family val="2"/>
        <charset val="238"/>
      </rPr>
      <t>≤</t>
    </r>
    <r>
      <rPr>
        <b/>
        <sz val="10"/>
        <rFont val="Arial"/>
        <family val="2"/>
        <charset val="238"/>
      </rPr>
      <t>10</t>
    </r>
  </si>
  <si>
    <t>Ho: 14.36≤10</t>
  </si>
  <si>
    <t>Ho: 14.48≤10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</si>
</sst>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charset val="238"/>
      <scheme val="minor"/>
    </font>
    <font>
      <i/>
      <vertAlign val="sub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vertAlign val="subscript"/>
      <sz val="10"/>
      <name val="Arial CE"/>
      <charset val="238"/>
    </font>
    <font>
      <sz val="10"/>
      <name val="Arial"/>
      <family val="2"/>
      <charset val="238"/>
    </font>
    <font>
      <sz val="10"/>
      <name val="Symbol"/>
      <family val="1"/>
      <charset val="2"/>
    </font>
    <font>
      <b/>
      <sz val="11"/>
      <color rgb="FFFF0000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Symbol"/>
      <family val="1"/>
      <charset val="2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0" fillId="0" borderId="0" xfId="0" applyNumberFormat="1" applyFill="1" applyBorder="1" applyAlignment="1"/>
    <xf numFmtId="0" fontId="9" fillId="0" borderId="0" xfId="0" applyFont="1"/>
    <xf numFmtId="0" fontId="11" fillId="0" borderId="0" xfId="0" applyFont="1"/>
    <xf numFmtId="0" fontId="0" fillId="0" borderId="9" xfId="0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7" fillId="0" borderId="0" xfId="0" applyFont="1"/>
    <xf numFmtId="0" fontId="0" fillId="2" borderId="0" xfId="0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0" fillId="0" borderId="10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20" xfId="0" applyBorder="1"/>
    <xf numFmtId="0" fontId="6" fillId="0" borderId="19" xfId="0" applyFont="1" applyFill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0" xfId="0" applyFont="1" applyBorder="1"/>
    <xf numFmtId="0" fontId="3" fillId="0" borderId="15" xfId="0" applyFont="1" applyFill="1" applyBorder="1" applyAlignment="1"/>
    <xf numFmtId="0" fontId="3" fillId="0" borderId="17" xfId="0" applyFont="1" applyFill="1" applyBorder="1" applyAlignment="1"/>
    <xf numFmtId="0" fontId="0" fillId="0" borderId="5" xfId="0" applyBorder="1"/>
    <xf numFmtId="0" fontId="0" fillId="0" borderId="3" xfId="0" applyBorder="1"/>
    <xf numFmtId="0" fontId="0" fillId="0" borderId="6" xfId="0" applyFill="1" applyBorder="1" applyAlignment="1">
      <alignment horizontal="left"/>
    </xf>
    <xf numFmtId="0" fontId="0" fillId="0" borderId="21" xfId="0" applyBorder="1"/>
    <xf numFmtId="0" fontId="0" fillId="0" borderId="11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1" fillId="0" borderId="3" xfId="0" applyFont="1" applyFill="1" applyBorder="1" applyAlignment="1">
      <alignment horizontal="center"/>
    </xf>
    <xf numFmtId="0" fontId="0" fillId="0" borderId="6" xfId="0" applyBorder="1"/>
    <xf numFmtId="0" fontId="4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8" fillId="0" borderId="0" xfId="0" applyFont="1"/>
    <xf numFmtId="0" fontId="6" fillId="0" borderId="2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0" fillId="0" borderId="22" xfId="0" applyBorder="1"/>
    <xf numFmtId="0" fontId="0" fillId="0" borderId="0" xfId="0" applyFont="1" applyBorder="1"/>
    <xf numFmtId="0" fontId="0" fillId="0" borderId="10" xfId="0" applyFont="1" applyBorder="1"/>
    <xf numFmtId="0" fontId="15" fillId="0" borderId="0" xfId="0" applyFont="1"/>
    <xf numFmtId="0" fontId="19" fillId="0" borderId="0" xfId="0" applyFont="1" applyBorder="1"/>
    <xf numFmtId="0" fontId="15" fillId="0" borderId="0" xfId="0" applyFont="1" applyBorder="1"/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15" fillId="0" borderId="0" xfId="0" applyFont="1" applyBorder="1" applyAlignment="1">
      <alignment horizontal="center"/>
    </xf>
    <xf numFmtId="2" fontId="15" fillId="0" borderId="0" xfId="0" applyNumberFormat="1" applyFont="1" applyBorder="1"/>
    <xf numFmtId="2" fontId="0" fillId="0" borderId="0" xfId="0" applyNumberFormat="1" applyBorder="1"/>
    <xf numFmtId="2" fontId="0" fillId="0" borderId="0" xfId="0" applyNumberFormat="1"/>
    <xf numFmtId="0" fontId="19" fillId="0" borderId="0" xfId="0" applyFont="1"/>
    <xf numFmtId="2" fontId="19" fillId="0" borderId="0" xfId="0" applyNumberFormat="1" applyFont="1"/>
    <xf numFmtId="0" fontId="0" fillId="2" borderId="0" xfId="0" applyFont="1" applyFill="1"/>
    <xf numFmtId="0" fontId="4" fillId="2" borderId="0" xfId="0" applyFont="1" applyFill="1"/>
    <xf numFmtId="0" fontId="0" fillId="2" borderId="1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0" xfId="0" applyFill="1" applyBorder="1"/>
    <xf numFmtId="0" fontId="0" fillId="2" borderId="17" xfId="0" applyFill="1" applyBorder="1"/>
    <xf numFmtId="0" fontId="0" fillId="2" borderId="10" xfId="0" applyFill="1" applyBorder="1"/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17" fillId="0" borderId="22" xfId="0" applyFont="1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Histogram 2.</a:t>
            </a:r>
            <a:r>
              <a:rPr lang="cs-CZ" baseline="0"/>
              <a:t> ročník</a:t>
            </a:r>
            <a:endParaRPr lang="cs-CZ"/>
          </a:p>
        </c:rich>
      </c:tx>
      <c:layout>
        <c:manualLayout>
          <c:xMode val="edge"/>
          <c:yMode val="edge"/>
          <c:x val="0.39306419067558751"/>
          <c:y val="4.0540540540540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97135930071251"/>
          <c:y val="0.26576693485595637"/>
          <c:w val="0.57803549781472663"/>
          <c:h val="0.43243433468087822"/>
        </c:manualLayout>
      </c:layout>
      <c:barChart>
        <c:barDir val="col"/>
        <c:grouping val="clustered"/>
        <c:varyColors val="0"/>
        <c:ser>
          <c:idx val="0"/>
          <c:order val="0"/>
          <c:tx>
            <c:v>experim četnost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'test normality 1'!$I$10:$I$15</c:f>
              <c:numCache>
                <c:formatCode>General</c:formatCode>
                <c:ptCount val="6"/>
                <c:pt idx="0">
                  <c:v>26</c:v>
                </c:pt>
                <c:pt idx="1">
                  <c:v>32</c:v>
                </c:pt>
                <c:pt idx="2">
                  <c:v>38</c:v>
                </c:pt>
                <c:pt idx="3">
                  <c:v>44</c:v>
                </c:pt>
                <c:pt idx="4">
                  <c:v>50</c:v>
                </c:pt>
                <c:pt idx="5">
                  <c:v>56</c:v>
                </c:pt>
              </c:numCache>
            </c:numRef>
          </c:cat>
          <c:val>
            <c:numRef>
              <c:f>'test normality 1'!$J$10:$J$15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D-41DC-B037-84B352736196}"/>
            </c:ext>
          </c:extLst>
        </c:ser>
        <c:ser>
          <c:idx val="1"/>
          <c:order val="1"/>
          <c:tx>
            <c:v>očekávaná četn</c:v>
          </c:tx>
          <c:invertIfNegative val="0"/>
          <c:cat>
            <c:numRef>
              <c:f>'test normality 1'!$I$10:$I$15</c:f>
              <c:numCache>
                <c:formatCode>General</c:formatCode>
                <c:ptCount val="6"/>
                <c:pt idx="0">
                  <c:v>26</c:v>
                </c:pt>
                <c:pt idx="1">
                  <c:v>32</c:v>
                </c:pt>
                <c:pt idx="2">
                  <c:v>38</c:v>
                </c:pt>
                <c:pt idx="3">
                  <c:v>44</c:v>
                </c:pt>
                <c:pt idx="4">
                  <c:v>50</c:v>
                </c:pt>
                <c:pt idx="5">
                  <c:v>56</c:v>
                </c:pt>
              </c:numCache>
            </c:numRef>
          </c:cat>
          <c:val>
            <c:numRef>
              <c:f>'test normality 1'!$M$10:$M$15</c:f>
              <c:numCache>
                <c:formatCode>General</c:formatCode>
                <c:ptCount val="6"/>
                <c:pt idx="0">
                  <c:v>2.4695691294511053</c:v>
                </c:pt>
                <c:pt idx="1">
                  <c:v>5.5426353322887589</c:v>
                </c:pt>
                <c:pt idx="2">
                  <c:v>8.8018129175013851</c:v>
                </c:pt>
                <c:pt idx="3">
                  <c:v>9.8914989978791485</c:v>
                </c:pt>
                <c:pt idx="4">
                  <c:v>7.8669262970176854</c:v>
                </c:pt>
                <c:pt idx="5">
                  <c:v>4.4275573258619145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D-41DC-B037-84B35273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16952"/>
        <c:axId val="333017344"/>
      </c:barChart>
      <c:catAx>
        <c:axId val="333016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bodový zisk</a:t>
                </a:r>
              </a:p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rich>
          </c:tx>
          <c:layout>
            <c:manualLayout>
              <c:xMode val="edge"/>
              <c:yMode val="edge"/>
              <c:x val="0.42774627160044298"/>
              <c:y val="0.83333711664420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3301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017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Četnost - počet studentů</a:t>
                </a:r>
              </a:p>
            </c:rich>
          </c:tx>
          <c:layout>
            <c:manualLayout>
              <c:xMode val="edge"/>
              <c:yMode val="edge"/>
              <c:x val="5.552344240032641E-2"/>
              <c:y val="0.22572708714440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33016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479890158238886"/>
          <c:y val="0.43693882859237188"/>
          <c:w val="0.20520111320191706"/>
          <c:h val="0.13628573455345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Histogram 1. ročník</a:t>
            </a:r>
          </a:p>
        </c:rich>
      </c:tx>
      <c:layout>
        <c:manualLayout>
          <c:xMode val="edge"/>
          <c:yMode val="edge"/>
          <c:x val="0.39062609361329836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27126381241814"/>
          <c:y val="0.25490293697509564"/>
          <c:w val="0.61198072301412709"/>
          <c:h val="0.47451162113825496"/>
        </c:manualLayout>
      </c:layout>
      <c:barChart>
        <c:barDir val="col"/>
        <c:grouping val="clustered"/>
        <c:varyColors val="0"/>
        <c:ser>
          <c:idx val="0"/>
          <c:order val="0"/>
          <c:tx>
            <c:v>experim četn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'test normality 1'!$I$21:$I$26</c:f>
              <c:numCache>
                <c:formatCode>General</c:formatCode>
                <c:ptCount val="6"/>
                <c:pt idx="0">
                  <c:v>23</c:v>
                </c:pt>
                <c:pt idx="1">
                  <c:v>29</c:v>
                </c:pt>
                <c:pt idx="2">
                  <c:v>35</c:v>
                </c:pt>
                <c:pt idx="3">
                  <c:v>41</c:v>
                </c:pt>
                <c:pt idx="4">
                  <c:v>47</c:v>
                </c:pt>
                <c:pt idx="5">
                  <c:v>53</c:v>
                </c:pt>
              </c:numCache>
            </c:numRef>
          </c:cat>
          <c:val>
            <c:numRef>
              <c:f>'test normality 1'!$J$21:$J$26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8-4D14-AFDF-E5AB5B821B46}"/>
            </c:ext>
          </c:extLst>
        </c:ser>
        <c:ser>
          <c:idx val="1"/>
          <c:order val="1"/>
          <c:tx>
            <c:v>oček četn</c:v>
          </c:tx>
          <c:invertIfNegative val="0"/>
          <c:val>
            <c:numRef>
              <c:f>'test normality 1'!$M$21:$M$26</c:f>
              <c:numCache>
                <c:formatCode>General</c:formatCode>
                <c:ptCount val="6"/>
                <c:pt idx="0">
                  <c:v>3.2776613824546521</c:v>
                </c:pt>
                <c:pt idx="1">
                  <c:v>7.5960894312688714</c:v>
                </c:pt>
                <c:pt idx="2">
                  <c:v>11.173702535405134</c:v>
                </c:pt>
                <c:pt idx="3">
                  <c:v>10.435855183896958</c:v>
                </c:pt>
                <c:pt idx="4">
                  <c:v>6.1880995723834333</c:v>
                </c:pt>
                <c:pt idx="5">
                  <c:v>2.3285918945909483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8-4D14-AFDF-E5AB5B821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18128"/>
        <c:axId val="333018520"/>
      </c:barChart>
      <c:catAx>
        <c:axId val="33301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Třídy</a:t>
                </a:r>
              </a:p>
            </c:rich>
          </c:tx>
          <c:layout>
            <c:manualLayout>
              <c:xMode val="edge"/>
              <c:yMode val="edge"/>
              <c:x val="0.42708442694663168"/>
              <c:y val="0.85098368586279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33018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018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Četnost</a:t>
                </a:r>
              </a:p>
            </c:rich>
          </c:tx>
          <c:layout>
            <c:manualLayout>
              <c:xMode val="edge"/>
              <c:yMode val="edge"/>
              <c:x val="4.1666666666666664E-2"/>
              <c:y val="0.39215850959806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33018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989802055992999"/>
          <c:y val="0.45098203900982964"/>
          <c:w val="0.19010193493255204"/>
          <c:h val="0.14284472719055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95249</xdr:colOff>
      <xdr:row>8</xdr:row>
      <xdr:rowOff>95250</xdr:rowOff>
    </xdr:from>
    <xdr:to>
      <xdr:col>24</xdr:col>
      <xdr:colOff>542924</xdr:colOff>
      <xdr:row>23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95250</xdr:colOff>
      <xdr:row>22</xdr:row>
      <xdr:rowOff>95250</xdr:rowOff>
    </xdr:from>
    <xdr:to>
      <xdr:col>24</xdr:col>
      <xdr:colOff>533400</xdr:colOff>
      <xdr:row>37</xdr:row>
      <xdr:rowOff>104775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293370</xdr:colOff>
      <xdr:row>27</xdr:row>
      <xdr:rowOff>135255</xdr:rowOff>
    </xdr:from>
    <xdr:to>
      <xdr:col>2</xdr:col>
      <xdr:colOff>398145</xdr:colOff>
      <xdr:row>29</xdr:row>
      <xdr:rowOff>156210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5073015"/>
          <a:ext cx="1034415" cy="386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6"/>
  <sheetViews>
    <sheetView topLeftCell="A36" workbookViewId="0">
      <selection activeCell="H58" sqref="H58"/>
    </sheetView>
  </sheetViews>
  <sheetFormatPr defaultRowHeight="14.4" x14ac:dyDescent="0.3"/>
  <cols>
    <col min="10" max="10" width="12.44140625" customWidth="1"/>
    <col min="12" max="12" width="11" customWidth="1"/>
    <col min="13" max="13" width="15.6640625" customWidth="1"/>
    <col min="266" max="266" width="12.44140625" customWidth="1"/>
    <col min="268" max="268" width="17" customWidth="1"/>
    <col min="269" max="269" width="14.109375" customWidth="1"/>
    <col min="522" max="522" width="12.44140625" customWidth="1"/>
    <col min="524" max="524" width="17" customWidth="1"/>
    <col min="525" max="525" width="14.109375" customWidth="1"/>
    <col min="778" max="778" width="12.44140625" customWidth="1"/>
    <col min="780" max="780" width="17" customWidth="1"/>
    <col min="781" max="781" width="14.109375" customWidth="1"/>
    <col min="1034" max="1034" width="12.44140625" customWidth="1"/>
    <col min="1036" max="1036" width="17" customWidth="1"/>
    <col min="1037" max="1037" width="14.109375" customWidth="1"/>
    <col min="1290" max="1290" width="12.44140625" customWidth="1"/>
    <col min="1292" max="1292" width="17" customWidth="1"/>
    <col min="1293" max="1293" width="14.109375" customWidth="1"/>
    <col min="1546" max="1546" width="12.44140625" customWidth="1"/>
    <col min="1548" max="1548" width="17" customWidth="1"/>
    <col min="1549" max="1549" width="14.109375" customWidth="1"/>
    <col min="1802" max="1802" width="12.44140625" customWidth="1"/>
    <col min="1804" max="1804" width="17" customWidth="1"/>
    <col min="1805" max="1805" width="14.109375" customWidth="1"/>
    <col min="2058" max="2058" width="12.44140625" customWidth="1"/>
    <col min="2060" max="2060" width="17" customWidth="1"/>
    <col min="2061" max="2061" width="14.109375" customWidth="1"/>
    <col min="2314" max="2314" width="12.44140625" customWidth="1"/>
    <col min="2316" max="2316" width="17" customWidth="1"/>
    <col min="2317" max="2317" width="14.109375" customWidth="1"/>
    <col min="2570" max="2570" width="12.44140625" customWidth="1"/>
    <col min="2572" max="2572" width="17" customWidth="1"/>
    <col min="2573" max="2573" width="14.109375" customWidth="1"/>
    <col min="2826" max="2826" width="12.44140625" customWidth="1"/>
    <col min="2828" max="2828" width="17" customWidth="1"/>
    <col min="2829" max="2829" width="14.109375" customWidth="1"/>
    <col min="3082" max="3082" width="12.44140625" customWidth="1"/>
    <col min="3084" max="3084" width="17" customWidth="1"/>
    <col min="3085" max="3085" width="14.109375" customWidth="1"/>
    <col min="3338" max="3338" width="12.44140625" customWidth="1"/>
    <col min="3340" max="3340" width="17" customWidth="1"/>
    <col min="3341" max="3341" width="14.109375" customWidth="1"/>
    <col min="3594" max="3594" width="12.44140625" customWidth="1"/>
    <col min="3596" max="3596" width="17" customWidth="1"/>
    <col min="3597" max="3597" width="14.109375" customWidth="1"/>
    <col min="3850" max="3850" width="12.44140625" customWidth="1"/>
    <col min="3852" max="3852" width="17" customWidth="1"/>
    <col min="3853" max="3853" width="14.109375" customWidth="1"/>
    <col min="4106" max="4106" width="12.44140625" customWidth="1"/>
    <col min="4108" max="4108" width="17" customWidth="1"/>
    <col min="4109" max="4109" width="14.109375" customWidth="1"/>
    <col min="4362" max="4362" width="12.44140625" customWidth="1"/>
    <col min="4364" max="4364" width="17" customWidth="1"/>
    <col min="4365" max="4365" width="14.109375" customWidth="1"/>
    <col min="4618" max="4618" width="12.44140625" customWidth="1"/>
    <col min="4620" max="4620" width="17" customWidth="1"/>
    <col min="4621" max="4621" width="14.109375" customWidth="1"/>
    <col min="4874" max="4874" width="12.44140625" customWidth="1"/>
    <col min="4876" max="4876" width="17" customWidth="1"/>
    <col min="4877" max="4877" width="14.109375" customWidth="1"/>
    <col min="5130" max="5130" width="12.44140625" customWidth="1"/>
    <col min="5132" max="5132" width="17" customWidth="1"/>
    <col min="5133" max="5133" width="14.109375" customWidth="1"/>
    <col min="5386" max="5386" width="12.44140625" customWidth="1"/>
    <col min="5388" max="5388" width="17" customWidth="1"/>
    <col min="5389" max="5389" width="14.109375" customWidth="1"/>
    <col min="5642" max="5642" width="12.44140625" customWidth="1"/>
    <col min="5644" max="5644" width="17" customWidth="1"/>
    <col min="5645" max="5645" width="14.109375" customWidth="1"/>
    <col min="5898" max="5898" width="12.44140625" customWidth="1"/>
    <col min="5900" max="5900" width="17" customWidth="1"/>
    <col min="5901" max="5901" width="14.109375" customWidth="1"/>
    <col min="6154" max="6154" width="12.44140625" customWidth="1"/>
    <col min="6156" max="6156" width="17" customWidth="1"/>
    <col min="6157" max="6157" width="14.109375" customWidth="1"/>
    <col min="6410" max="6410" width="12.44140625" customWidth="1"/>
    <col min="6412" max="6412" width="17" customWidth="1"/>
    <col min="6413" max="6413" width="14.109375" customWidth="1"/>
    <col min="6666" max="6666" width="12.44140625" customWidth="1"/>
    <col min="6668" max="6668" width="17" customWidth="1"/>
    <col min="6669" max="6669" width="14.109375" customWidth="1"/>
    <col min="6922" max="6922" width="12.44140625" customWidth="1"/>
    <col min="6924" max="6924" width="17" customWidth="1"/>
    <col min="6925" max="6925" width="14.109375" customWidth="1"/>
    <col min="7178" max="7178" width="12.44140625" customWidth="1"/>
    <col min="7180" max="7180" width="17" customWidth="1"/>
    <col min="7181" max="7181" width="14.109375" customWidth="1"/>
    <col min="7434" max="7434" width="12.44140625" customWidth="1"/>
    <col min="7436" max="7436" width="17" customWidth="1"/>
    <col min="7437" max="7437" width="14.109375" customWidth="1"/>
    <col min="7690" max="7690" width="12.44140625" customWidth="1"/>
    <col min="7692" max="7692" width="17" customWidth="1"/>
    <col min="7693" max="7693" width="14.109375" customWidth="1"/>
    <col min="7946" max="7946" width="12.44140625" customWidth="1"/>
    <col min="7948" max="7948" width="17" customWidth="1"/>
    <col min="7949" max="7949" width="14.109375" customWidth="1"/>
    <col min="8202" max="8202" width="12.44140625" customWidth="1"/>
    <col min="8204" max="8204" width="17" customWidth="1"/>
    <col min="8205" max="8205" width="14.109375" customWidth="1"/>
    <col min="8458" max="8458" width="12.44140625" customWidth="1"/>
    <col min="8460" max="8460" width="17" customWidth="1"/>
    <col min="8461" max="8461" width="14.109375" customWidth="1"/>
    <col min="8714" max="8714" width="12.44140625" customWidth="1"/>
    <col min="8716" max="8716" width="17" customWidth="1"/>
    <col min="8717" max="8717" width="14.109375" customWidth="1"/>
    <col min="8970" max="8970" width="12.44140625" customWidth="1"/>
    <col min="8972" max="8972" width="17" customWidth="1"/>
    <col min="8973" max="8973" width="14.109375" customWidth="1"/>
    <col min="9226" max="9226" width="12.44140625" customWidth="1"/>
    <col min="9228" max="9228" width="17" customWidth="1"/>
    <col min="9229" max="9229" width="14.109375" customWidth="1"/>
    <col min="9482" max="9482" width="12.44140625" customWidth="1"/>
    <col min="9484" max="9484" width="17" customWidth="1"/>
    <col min="9485" max="9485" width="14.109375" customWidth="1"/>
    <col min="9738" max="9738" width="12.44140625" customWidth="1"/>
    <col min="9740" max="9740" width="17" customWidth="1"/>
    <col min="9741" max="9741" width="14.109375" customWidth="1"/>
    <col min="9994" max="9994" width="12.44140625" customWidth="1"/>
    <col min="9996" max="9996" width="17" customWidth="1"/>
    <col min="9997" max="9997" width="14.109375" customWidth="1"/>
    <col min="10250" max="10250" width="12.44140625" customWidth="1"/>
    <col min="10252" max="10252" width="17" customWidth="1"/>
    <col min="10253" max="10253" width="14.109375" customWidth="1"/>
    <col min="10506" max="10506" width="12.44140625" customWidth="1"/>
    <col min="10508" max="10508" width="17" customWidth="1"/>
    <col min="10509" max="10509" width="14.109375" customWidth="1"/>
    <col min="10762" max="10762" width="12.44140625" customWidth="1"/>
    <col min="10764" max="10764" width="17" customWidth="1"/>
    <col min="10765" max="10765" width="14.109375" customWidth="1"/>
    <col min="11018" max="11018" width="12.44140625" customWidth="1"/>
    <col min="11020" max="11020" width="17" customWidth="1"/>
    <col min="11021" max="11021" width="14.109375" customWidth="1"/>
    <col min="11274" max="11274" width="12.44140625" customWidth="1"/>
    <col min="11276" max="11276" width="17" customWidth="1"/>
    <col min="11277" max="11277" width="14.109375" customWidth="1"/>
    <col min="11530" max="11530" width="12.44140625" customWidth="1"/>
    <col min="11532" max="11532" width="17" customWidth="1"/>
    <col min="11533" max="11533" width="14.109375" customWidth="1"/>
    <col min="11786" max="11786" width="12.44140625" customWidth="1"/>
    <col min="11788" max="11788" width="17" customWidth="1"/>
    <col min="11789" max="11789" width="14.109375" customWidth="1"/>
    <col min="12042" max="12042" width="12.44140625" customWidth="1"/>
    <col min="12044" max="12044" width="17" customWidth="1"/>
    <col min="12045" max="12045" width="14.109375" customWidth="1"/>
    <col min="12298" max="12298" width="12.44140625" customWidth="1"/>
    <col min="12300" max="12300" width="17" customWidth="1"/>
    <col min="12301" max="12301" width="14.109375" customWidth="1"/>
    <col min="12554" max="12554" width="12.44140625" customWidth="1"/>
    <col min="12556" max="12556" width="17" customWidth="1"/>
    <col min="12557" max="12557" width="14.109375" customWidth="1"/>
    <col min="12810" max="12810" width="12.44140625" customWidth="1"/>
    <col min="12812" max="12812" width="17" customWidth="1"/>
    <col min="12813" max="12813" width="14.109375" customWidth="1"/>
    <col min="13066" max="13066" width="12.44140625" customWidth="1"/>
    <col min="13068" max="13068" width="17" customWidth="1"/>
    <col min="13069" max="13069" width="14.109375" customWidth="1"/>
    <col min="13322" max="13322" width="12.44140625" customWidth="1"/>
    <col min="13324" max="13324" width="17" customWidth="1"/>
    <col min="13325" max="13325" width="14.109375" customWidth="1"/>
    <col min="13578" max="13578" width="12.44140625" customWidth="1"/>
    <col min="13580" max="13580" width="17" customWidth="1"/>
    <col min="13581" max="13581" width="14.109375" customWidth="1"/>
    <col min="13834" max="13834" width="12.44140625" customWidth="1"/>
    <col min="13836" max="13836" width="17" customWidth="1"/>
    <col min="13837" max="13837" width="14.109375" customWidth="1"/>
    <col min="14090" max="14090" width="12.44140625" customWidth="1"/>
    <col min="14092" max="14092" width="17" customWidth="1"/>
    <col min="14093" max="14093" width="14.109375" customWidth="1"/>
    <col min="14346" max="14346" width="12.44140625" customWidth="1"/>
    <col min="14348" max="14348" width="17" customWidth="1"/>
    <col min="14349" max="14349" width="14.109375" customWidth="1"/>
    <col min="14602" max="14602" width="12.44140625" customWidth="1"/>
    <col min="14604" max="14604" width="17" customWidth="1"/>
    <col min="14605" max="14605" width="14.109375" customWidth="1"/>
    <col min="14858" max="14858" width="12.44140625" customWidth="1"/>
    <col min="14860" max="14860" width="17" customWidth="1"/>
    <col min="14861" max="14861" width="14.109375" customWidth="1"/>
    <col min="15114" max="15114" width="12.44140625" customWidth="1"/>
    <col min="15116" max="15116" width="17" customWidth="1"/>
    <col min="15117" max="15117" width="14.109375" customWidth="1"/>
    <col min="15370" max="15370" width="12.44140625" customWidth="1"/>
    <col min="15372" max="15372" width="17" customWidth="1"/>
    <col min="15373" max="15373" width="14.109375" customWidth="1"/>
    <col min="15626" max="15626" width="12.44140625" customWidth="1"/>
    <col min="15628" max="15628" width="17" customWidth="1"/>
    <col min="15629" max="15629" width="14.109375" customWidth="1"/>
    <col min="15882" max="15882" width="12.44140625" customWidth="1"/>
    <col min="15884" max="15884" width="17" customWidth="1"/>
    <col min="15885" max="15885" width="14.109375" customWidth="1"/>
    <col min="16138" max="16138" width="12.44140625" customWidth="1"/>
    <col min="16140" max="16140" width="17" customWidth="1"/>
    <col min="16141" max="16141" width="14.109375" customWidth="1"/>
  </cols>
  <sheetData>
    <row r="1" spans="1:27" x14ac:dyDescent="0.3">
      <c r="A1" t="s">
        <v>0</v>
      </c>
    </row>
    <row r="2" spans="1:27" x14ac:dyDescent="0.3">
      <c r="A2" t="s">
        <v>1</v>
      </c>
    </row>
    <row r="3" spans="1:27" x14ac:dyDescent="0.3">
      <c r="A3" t="s">
        <v>59</v>
      </c>
    </row>
    <row r="4" spans="1:27" x14ac:dyDescent="0.3">
      <c r="A4" t="s">
        <v>99</v>
      </c>
    </row>
    <row r="5" spans="1:27" x14ac:dyDescent="0.3">
      <c r="A5" t="s">
        <v>100</v>
      </c>
    </row>
    <row r="6" spans="1:27" ht="15" thickBot="1" x14ac:dyDescent="0.35">
      <c r="G6" s="4" t="s">
        <v>71</v>
      </c>
      <c r="Q6" t="s">
        <v>51</v>
      </c>
    </row>
    <row r="7" spans="1:27" x14ac:dyDescent="0.3">
      <c r="K7" s="37" t="s">
        <v>94</v>
      </c>
      <c r="L7" s="38"/>
      <c r="M7" s="46"/>
    </row>
    <row r="8" spans="1:27" ht="15" thickBot="1" x14ac:dyDescent="0.35">
      <c r="G8" t="s">
        <v>96</v>
      </c>
      <c r="H8" t="s">
        <v>60</v>
      </c>
      <c r="K8" s="42" t="s">
        <v>93</v>
      </c>
      <c r="L8" s="43" t="s">
        <v>6</v>
      </c>
      <c r="M8" s="44" t="s">
        <v>95</v>
      </c>
      <c r="N8" t="s">
        <v>64</v>
      </c>
      <c r="Q8" t="s">
        <v>101</v>
      </c>
    </row>
    <row r="9" spans="1:27" x14ac:dyDescent="0.3">
      <c r="A9" s="18"/>
      <c r="B9" s="18" t="s">
        <v>2</v>
      </c>
      <c r="D9" s="18"/>
      <c r="E9" s="18" t="s">
        <v>3</v>
      </c>
      <c r="G9" s="37" t="s">
        <v>45</v>
      </c>
      <c r="H9" s="38">
        <v>23</v>
      </c>
      <c r="I9" s="45" t="s">
        <v>29</v>
      </c>
      <c r="J9" s="45" t="s">
        <v>5</v>
      </c>
      <c r="K9" s="15">
        <f t="shared" ref="K9:K15" si="0">_xlfn.NORM.DIST(H9,B$49,B$50,1)</f>
        <v>2.319353486907998E-2</v>
      </c>
      <c r="L9" s="15"/>
      <c r="N9" s="39" t="s">
        <v>7</v>
      </c>
      <c r="Q9" s="6" t="s">
        <v>4</v>
      </c>
      <c r="R9" s="6" t="s">
        <v>5</v>
      </c>
      <c r="Z9" s="48"/>
      <c r="AA9" s="48"/>
    </row>
    <row r="10" spans="1:27" x14ac:dyDescent="0.3">
      <c r="A10" s="18">
        <v>1</v>
      </c>
      <c r="B10" s="18">
        <v>24</v>
      </c>
      <c r="D10" s="18">
        <v>1</v>
      </c>
      <c r="E10" s="18">
        <v>21</v>
      </c>
      <c r="G10" s="40">
        <v>1</v>
      </c>
      <c r="H10" s="15">
        <v>29</v>
      </c>
      <c r="I10" s="1">
        <f>(H9+H10)/2</f>
        <v>26</v>
      </c>
      <c r="J10" s="1">
        <v>5</v>
      </c>
      <c r="K10" s="15">
        <f t="shared" si="0"/>
        <v>8.1498424537205724E-2</v>
      </c>
      <c r="L10" s="15">
        <f>K10-K9</f>
        <v>5.8304889668125748E-2</v>
      </c>
      <c r="M10" s="15">
        <f>L10/L$16*39</f>
        <v>2.4695691294511053</v>
      </c>
      <c r="N10" s="41">
        <f>(J10-M10)^2/M10</f>
        <v>2.5927925297843379</v>
      </c>
      <c r="Q10" s="9">
        <v>29</v>
      </c>
      <c r="R10" s="1">
        <v>5</v>
      </c>
      <c r="Z10" s="9"/>
      <c r="AA10" s="1"/>
    </row>
    <row r="11" spans="1:27" x14ac:dyDescent="0.3">
      <c r="A11" s="18">
        <v>2</v>
      </c>
      <c r="B11" s="18">
        <v>27</v>
      </c>
      <c r="D11" s="18">
        <v>2</v>
      </c>
      <c r="E11" s="18">
        <v>22</v>
      </c>
      <c r="G11" s="40">
        <v>2</v>
      </c>
      <c r="H11" s="15">
        <v>35</v>
      </c>
      <c r="I11" s="1">
        <f t="shared" ref="I11:I15" si="1">(H10+H11)/2</f>
        <v>32</v>
      </c>
      <c r="J11" s="1">
        <v>5</v>
      </c>
      <c r="K11" s="15">
        <f t="shared" si="0"/>
        <v>0.21235636961994928</v>
      </c>
      <c r="L11" s="15">
        <f t="shared" ref="L11:L15" si="2">K11-K10</f>
        <v>0.13085794508274357</v>
      </c>
      <c r="M11" s="15">
        <f t="shared" ref="M11:M15" si="3">L11/L$16*39</f>
        <v>5.5426353322887589</v>
      </c>
      <c r="N11" s="41">
        <f t="shared" ref="N11:N15" si="4">(J11-M11)^2/M11</f>
        <v>5.3125108580170881E-2</v>
      </c>
      <c r="Q11" s="9">
        <v>35</v>
      </c>
      <c r="R11" s="1">
        <v>5</v>
      </c>
      <c r="Z11" s="9"/>
      <c r="AA11" s="1"/>
    </row>
    <row r="12" spans="1:27" x14ac:dyDescent="0.3">
      <c r="A12" s="18">
        <v>3</v>
      </c>
      <c r="B12" s="18">
        <v>28</v>
      </c>
      <c r="D12" s="18">
        <v>3</v>
      </c>
      <c r="E12" s="18">
        <v>23</v>
      </c>
      <c r="G12" s="40">
        <v>3</v>
      </c>
      <c r="H12" s="15">
        <v>41</v>
      </c>
      <c r="I12" s="1">
        <f t="shared" si="1"/>
        <v>38</v>
      </c>
      <c r="J12" s="1">
        <v>6</v>
      </c>
      <c r="K12" s="15">
        <f t="shared" si="0"/>
        <v>0.42016133645174042</v>
      </c>
      <c r="L12" s="15">
        <f t="shared" si="2"/>
        <v>0.20780496683179114</v>
      </c>
      <c r="M12" s="15">
        <f t="shared" si="3"/>
        <v>8.8018129175013851</v>
      </c>
      <c r="N12" s="41">
        <f t="shared" si="4"/>
        <v>0.89187940010273326</v>
      </c>
      <c r="Q12" s="9">
        <v>41</v>
      </c>
      <c r="R12" s="1">
        <v>6</v>
      </c>
      <c r="Z12" s="9"/>
      <c r="AA12" s="1"/>
    </row>
    <row r="13" spans="1:27" x14ac:dyDescent="0.3">
      <c r="A13" s="18">
        <v>4</v>
      </c>
      <c r="B13" s="18">
        <v>28</v>
      </c>
      <c r="D13" s="18">
        <v>4</v>
      </c>
      <c r="E13" s="18">
        <v>24</v>
      </c>
      <c r="G13" s="40">
        <v>4</v>
      </c>
      <c r="H13" s="15">
        <v>47</v>
      </c>
      <c r="I13" s="1">
        <f t="shared" si="1"/>
        <v>44</v>
      </c>
      <c r="J13" s="1">
        <v>10</v>
      </c>
      <c r="K13" s="15">
        <f t="shared" si="0"/>
        <v>0.65369306911147951</v>
      </c>
      <c r="L13" s="15">
        <f t="shared" si="2"/>
        <v>0.23353173265973909</v>
      </c>
      <c r="M13" s="15">
        <f t="shared" si="3"/>
        <v>9.8914989978791485</v>
      </c>
      <c r="N13" s="41">
        <f t="shared" si="4"/>
        <v>1.1901601025034896E-3</v>
      </c>
      <c r="Q13" s="9">
        <v>47</v>
      </c>
      <c r="R13" s="1">
        <v>10</v>
      </c>
      <c r="Z13" s="9"/>
      <c r="AA13" s="1"/>
    </row>
    <row r="14" spans="1:27" x14ac:dyDescent="0.3">
      <c r="A14" s="18">
        <v>5</v>
      </c>
      <c r="B14" s="18">
        <v>29</v>
      </c>
      <c r="D14" s="18">
        <v>5</v>
      </c>
      <c r="E14" s="18">
        <v>24</v>
      </c>
      <c r="G14" s="40">
        <v>5</v>
      </c>
      <c r="H14" s="15">
        <v>53</v>
      </c>
      <c r="I14" s="1">
        <f t="shared" si="1"/>
        <v>50</v>
      </c>
      <c r="J14" s="1">
        <v>5</v>
      </c>
      <c r="K14" s="15">
        <f t="shared" si="0"/>
        <v>0.83942598272173385</v>
      </c>
      <c r="L14" s="15">
        <f t="shared" si="2"/>
        <v>0.18573291361025435</v>
      </c>
      <c r="M14" s="15">
        <f t="shared" si="3"/>
        <v>7.8669262970176854</v>
      </c>
      <c r="N14" s="41">
        <f t="shared" si="4"/>
        <v>1.0447875170315783</v>
      </c>
      <c r="Q14" s="9">
        <v>53</v>
      </c>
      <c r="R14" s="1">
        <v>5</v>
      </c>
      <c r="Z14" s="9"/>
      <c r="AA14" s="1"/>
    </row>
    <row r="15" spans="1:27" ht="15" thickBot="1" x14ac:dyDescent="0.35">
      <c r="A15" s="18">
        <v>6</v>
      </c>
      <c r="B15" s="18">
        <v>30</v>
      </c>
      <c r="D15" s="18">
        <v>6</v>
      </c>
      <c r="E15" s="18">
        <v>26</v>
      </c>
      <c r="G15" s="42">
        <v>6</v>
      </c>
      <c r="H15" s="43">
        <v>59</v>
      </c>
      <c r="I15" s="2">
        <f t="shared" si="1"/>
        <v>56</v>
      </c>
      <c r="J15" s="2">
        <v>8</v>
      </c>
      <c r="K15" s="43">
        <f t="shared" si="0"/>
        <v>0.94395767543893982</v>
      </c>
      <c r="L15" s="43">
        <f t="shared" si="2"/>
        <v>0.10453169271720597</v>
      </c>
      <c r="M15" s="43">
        <f t="shared" si="3"/>
        <v>4.4275573258619145</v>
      </c>
      <c r="N15" s="44">
        <f t="shared" si="4"/>
        <v>2.8824802754007082</v>
      </c>
      <c r="Q15" s="2" t="s">
        <v>46</v>
      </c>
      <c r="R15" s="2">
        <v>8</v>
      </c>
      <c r="Z15" s="1"/>
      <c r="AA15" s="1"/>
    </row>
    <row r="16" spans="1:27" x14ac:dyDescent="0.3">
      <c r="A16" s="18">
        <v>7</v>
      </c>
      <c r="B16" s="18">
        <v>31</v>
      </c>
      <c r="D16" s="18">
        <v>7</v>
      </c>
      <c r="E16" s="18">
        <v>27</v>
      </c>
      <c r="I16" s="1"/>
      <c r="J16" s="1">
        <f>SUM(J10:J15)</f>
        <v>39</v>
      </c>
      <c r="L16">
        <f>SUM(L10:L15)</f>
        <v>0.92076414056985989</v>
      </c>
      <c r="M16">
        <f>SUM(M10:M15)</f>
        <v>38.999999999999993</v>
      </c>
      <c r="N16" s="3">
        <f>SUM(N10:N15)</f>
        <v>7.4662549910020317</v>
      </c>
      <c r="O16" t="s">
        <v>8</v>
      </c>
    </row>
    <row r="17" spans="1:18" ht="15" thickBot="1" x14ac:dyDescent="0.35">
      <c r="A17" s="18">
        <v>8</v>
      </c>
      <c r="B17" s="18">
        <v>34</v>
      </c>
      <c r="D17" s="18">
        <v>8</v>
      </c>
      <c r="E17" s="18">
        <v>28</v>
      </c>
      <c r="I17" s="1"/>
      <c r="J17" s="1"/>
      <c r="N17" s="4">
        <f>_xlfn.CHISQ.INV(0.95,3)</f>
        <v>7.8147279032511774</v>
      </c>
      <c r="O17" t="s">
        <v>61</v>
      </c>
    </row>
    <row r="18" spans="1:18" x14ac:dyDescent="0.3">
      <c r="A18" s="18">
        <v>9</v>
      </c>
      <c r="B18" s="18">
        <v>35</v>
      </c>
      <c r="D18" s="18">
        <v>9</v>
      </c>
      <c r="E18" s="18">
        <v>29</v>
      </c>
      <c r="K18" s="37" t="s">
        <v>94</v>
      </c>
      <c r="L18" s="38"/>
      <c r="M18" s="46"/>
      <c r="O18" t="s">
        <v>62</v>
      </c>
    </row>
    <row r="19" spans="1:18" ht="15" thickBot="1" x14ac:dyDescent="0.35">
      <c r="A19" s="18">
        <v>10</v>
      </c>
      <c r="B19" s="18">
        <v>35</v>
      </c>
      <c r="D19" s="18">
        <v>10</v>
      </c>
      <c r="E19" s="18">
        <v>29</v>
      </c>
      <c r="G19" t="s">
        <v>3</v>
      </c>
      <c r="H19" t="s">
        <v>60</v>
      </c>
      <c r="K19" s="40" t="s">
        <v>93</v>
      </c>
      <c r="L19" s="15" t="s">
        <v>6</v>
      </c>
      <c r="M19" s="41" t="s">
        <v>95</v>
      </c>
      <c r="N19" t="s">
        <v>64</v>
      </c>
    </row>
    <row r="20" spans="1:18" x14ac:dyDescent="0.3">
      <c r="A20" s="18">
        <v>11</v>
      </c>
      <c r="B20" s="18">
        <v>36</v>
      </c>
      <c r="D20" s="18">
        <v>11</v>
      </c>
      <c r="E20" s="18">
        <v>31</v>
      </c>
      <c r="G20" s="37" t="s">
        <v>45</v>
      </c>
      <c r="H20" s="38">
        <v>20</v>
      </c>
      <c r="I20" s="45" t="s">
        <v>29</v>
      </c>
      <c r="J20" s="45" t="s">
        <v>5</v>
      </c>
      <c r="K20" s="38">
        <f>_xlfn.NORM.DIST(H20,E$51,E$52,1)</f>
        <v>2.5069590620888461E-2</v>
      </c>
      <c r="L20" s="38"/>
      <c r="M20" s="38" t="s">
        <v>63</v>
      </c>
      <c r="N20" s="39" t="s">
        <v>7</v>
      </c>
      <c r="Q20" s="6" t="s">
        <v>4</v>
      </c>
      <c r="R20" s="6" t="s">
        <v>5</v>
      </c>
    </row>
    <row r="21" spans="1:18" x14ac:dyDescent="0.3">
      <c r="A21" s="18">
        <v>12</v>
      </c>
      <c r="B21" s="18">
        <v>37</v>
      </c>
      <c r="D21" s="18">
        <v>12</v>
      </c>
      <c r="E21" s="18">
        <v>32</v>
      </c>
      <c r="G21" s="40">
        <v>1</v>
      </c>
      <c r="H21" s="15">
        <v>26</v>
      </c>
      <c r="I21" s="1">
        <f>(H20+H21)/2</f>
        <v>23</v>
      </c>
      <c r="J21" s="1">
        <v>6</v>
      </c>
      <c r="K21" s="15">
        <f t="shared" ref="K21:K26" si="5">_xlfn.NORM.DIST(H21,E$51,E$52,1)</f>
        <v>0.10179545490726431</v>
      </c>
      <c r="L21" s="15">
        <f>K21-K20</f>
        <v>7.6725864286375844E-2</v>
      </c>
      <c r="M21" s="15">
        <f>L21/L$27*41</f>
        <v>3.2776613824546521</v>
      </c>
      <c r="N21" s="41">
        <f>(J21-M21)^2/M21</f>
        <v>2.2611022567036798</v>
      </c>
      <c r="Q21" s="9">
        <v>26</v>
      </c>
      <c r="R21" s="1">
        <v>6</v>
      </c>
    </row>
    <row r="22" spans="1:18" x14ac:dyDescent="0.3">
      <c r="A22" s="18">
        <v>13</v>
      </c>
      <c r="B22" s="18">
        <v>37</v>
      </c>
      <c r="D22" s="18">
        <v>13</v>
      </c>
      <c r="E22" s="18">
        <v>33</v>
      </c>
      <c r="G22" s="40">
        <v>2</v>
      </c>
      <c r="H22" s="15">
        <v>32</v>
      </c>
      <c r="I22" s="1">
        <f t="shared" ref="I22:I26" si="6">(H21+H22)/2</f>
        <v>29</v>
      </c>
      <c r="J22" s="1">
        <v>6</v>
      </c>
      <c r="K22" s="15">
        <f t="shared" si="5"/>
        <v>0.27961020109505874</v>
      </c>
      <c r="L22" s="15">
        <f t="shared" ref="L22:L26" si="7">K22-K21</f>
        <v>0.17781474618779441</v>
      </c>
      <c r="M22" s="15">
        <f t="shared" ref="M22:M26" si="8">L22/L$27*41</f>
        <v>7.5960894312688714</v>
      </c>
      <c r="N22" s="41">
        <f t="shared" ref="N22:N26" si="9">(J22-M22)^2/M22</f>
        <v>0.3353701263865515</v>
      </c>
      <c r="Q22" s="9">
        <v>32</v>
      </c>
      <c r="R22" s="1">
        <v>6</v>
      </c>
    </row>
    <row r="23" spans="1:18" x14ac:dyDescent="0.3">
      <c r="A23" s="18">
        <v>14</v>
      </c>
      <c r="B23" s="18">
        <v>38</v>
      </c>
      <c r="D23" s="18">
        <v>14</v>
      </c>
      <c r="E23" s="18">
        <v>34</v>
      </c>
      <c r="G23" s="40">
        <v>3</v>
      </c>
      <c r="H23" s="15">
        <v>38</v>
      </c>
      <c r="I23" s="1">
        <f t="shared" si="6"/>
        <v>35</v>
      </c>
      <c r="J23" s="1">
        <v>11</v>
      </c>
      <c r="K23" s="15">
        <f t="shared" si="5"/>
        <v>0.54117229805145151</v>
      </c>
      <c r="L23" s="15">
        <f t="shared" si="7"/>
        <v>0.26156209695639276</v>
      </c>
      <c r="M23" s="15">
        <f t="shared" si="8"/>
        <v>11.173702535405134</v>
      </c>
      <c r="N23" s="41">
        <f t="shared" si="9"/>
        <v>2.7003198546378566E-3</v>
      </c>
      <c r="Q23" s="9">
        <v>38</v>
      </c>
      <c r="R23" s="1">
        <v>11</v>
      </c>
    </row>
    <row r="24" spans="1:18" x14ac:dyDescent="0.3">
      <c r="A24" s="18">
        <v>15</v>
      </c>
      <c r="B24" s="18">
        <v>39</v>
      </c>
      <c r="D24" s="18">
        <v>15</v>
      </c>
      <c r="E24" s="18">
        <v>35</v>
      </c>
      <c r="G24" s="40">
        <v>4</v>
      </c>
      <c r="H24" s="15">
        <v>44</v>
      </c>
      <c r="I24" s="1">
        <f t="shared" si="6"/>
        <v>41</v>
      </c>
      <c r="J24" s="1">
        <v>9</v>
      </c>
      <c r="K24" s="15">
        <f t="shared" si="5"/>
        <v>0.78546233143870237</v>
      </c>
      <c r="L24" s="15">
        <f t="shared" si="7"/>
        <v>0.24429003338725086</v>
      </c>
      <c r="M24" s="15">
        <f t="shared" si="8"/>
        <v>10.435855183896958</v>
      </c>
      <c r="N24" s="41">
        <f t="shared" si="9"/>
        <v>0.1975573705071188</v>
      </c>
      <c r="Q24" s="9">
        <v>44</v>
      </c>
      <c r="R24" s="1">
        <v>9</v>
      </c>
    </row>
    <row r="25" spans="1:18" x14ac:dyDescent="0.3">
      <c r="A25" s="18">
        <v>16</v>
      </c>
      <c r="B25" s="18">
        <v>39</v>
      </c>
      <c r="D25" s="18">
        <v>16</v>
      </c>
      <c r="E25" s="18">
        <v>35</v>
      </c>
      <c r="G25" s="40">
        <v>5</v>
      </c>
      <c r="H25" s="15">
        <v>50</v>
      </c>
      <c r="I25" s="1">
        <f t="shared" si="6"/>
        <v>47</v>
      </c>
      <c r="J25" s="1">
        <v>7</v>
      </c>
      <c r="K25" s="15">
        <f t="shared" si="5"/>
        <v>0.93031783436612858</v>
      </c>
      <c r="L25" s="15">
        <f t="shared" si="7"/>
        <v>0.14485550292742622</v>
      </c>
      <c r="M25" s="15">
        <f t="shared" si="8"/>
        <v>6.1880995723834333</v>
      </c>
      <c r="N25" s="41">
        <f t="shared" si="9"/>
        <v>0.10652419157988283</v>
      </c>
      <c r="Q25" s="9">
        <v>50</v>
      </c>
      <c r="R25" s="1">
        <v>7</v>
      </c>
    </row>
    <row r="26" spans="1:18" ht="15" thickBot="1" x14ac:dyDescent="0.35">
      <c r="A26" s="18">
        <v>17</v>
      </c>
      <c r="B26" s="18">
        <v>42</v>
      </c>
      <c r="D26" s="18">
        <v>17</v>
      </c>
      <c r="E26" s="18">
        <v>36</v>
      </c>
      <c r="G26" s="42">
        <v>6</v>
      </c>
      <c r="H26" s="43">
        <v>56</v>
      </c>
      <c r="I26" s="2">
        <f t="shared" si="6"/>
        <v>53</v>
      </c>
      <c r="J26" s="2">
        <v>2</v>
      </c>
      <c r="K26" s="43">
        <f t="shared" si="5"/>
        <v>0.9848271948019337</v>
      </c>
      <c r="L26" s="15">
        <f t="shared" si="7"/>
        <v>5.4509360435805121E-2</v>
      </c>
      <c r="M26" s="43">
        <f t="shared" si="8"/>
        <v>2.3285918945909483</v>
      </c>
      <c r="N26" s="44">
        <f t="shared" si="9"/>
        <v>4.6368207946474824E-2</v>
      </c>
      <c r="Q26" s="2" t="s">
        <v>46</v>
      </c>
      <c r="R26" s="2">
        <v>2</v>
      </c>
    </row>
    <row r="27" spans="1:18" x14ac:dyDescent="0.3">
      <c r="A27" s="18">
        <v>18</v>
      </c>
      <c r="B27" s="18">
        <v>43</v>
      </c>
      <c r="D27" s="18">
        <v>18</v>
      </c>
      <c r="E27" s="18">
        <v>36</v>
      </c>
      <c r="I27" s="1"/>
      <c r="J27" s="1">
        <f>SUM(J21:J26)</f>
        <v>41</v>
      </c>
      <c r="L27" s="1">
        <f>SUM(L21:L26)</f>
        <v>0.95975760418104528</v>
      </c>
      <c r="M27" s="1">
        <f>SUM(M21:M26)</f>
        <v>41.000000000000007</v>
      </c>
      <c r="N27" s="3">
        <f>SUM(N21:N26)</f>
        <v>2.949622472978346</v>
      </c>
      <c r="O27" t="s">
        <v>8</v>
      </c>
    </row>
    <row r="28" spans="1:18" x14ac:dyDescent="0.3">
      <c r="A28" s="18">
        <v>19</v>
      </c>
      <c r="B28" s="18">
        <v>43</v>
      </c>
      <c r="D28" s="18">
        <v>19</v>
      </c>
      <c r="E28" s="18">
        <v>36</v>
      </c>
      <c r="J28" s="15"/>
      <c r="N28" s="4">
        <f>_xlfn.CHISQ.INV(0.95,3)</f>
        <v>7.8147279032511774</v>
      </c>
      <c r="O28" t="s">
        <v>61</v>
      </c>
    </row>
    <row r="29" spans="1:18" x14ac:dyDescent="0.3">
      <c r="A29" s="18">
        <v>20</v>
      </c>
      <c r="B29" s="18">
        <v>43</v>
      </c>
      <c r="D29" s="18">
        <v>20</v>
      </c>
      <c r="E29" s="18">
        <v>37</v>
      </c>
      <c r="N29" s="3"/>
      <c r="O29" t="s">
        <v>62</v>
      </c>
    </row>
    <row r="30" spans="1:18" x14ac:dyDescent="0.3">
      <c r="A30" s="18">
        <v>21</v>
      </c>
      <c r="B30" s="18">
        <v>44</v>
      </c>
      <c r="D30" s="18">
        <v>21</v>
      </c>
      <c r="E30" s="18">
        <v>37</v>
      </c>
    </row>
    <row r="31" spans="1:18" x14ac:dyDescent="0.3">
      <c r="A31" s="18">
        <v>22</v>
      </c>
      <c r="B31" s="18">
        <v>44</v>
      </c>
      <c r="D31" s="18">
        <v>22</v>
      </c>
      <c r="E31" s="18">
        <v>38</v>
      </c>
      <c r="H31" t="s">
        <v>77</v>
      </c>
    </row>
    <row r="32" spans="1:18" x14ac:dyDescent="0.3">
      <c r="A32" s="18">
        <v>23</v>
      </c>
      <c r="B32" s="18">
        <v>45</v>
      </c>
      <c r="D32" s="18">
        <v>23</v>
      </c>
      <c r="E32" s="18">
        <v>38</v>
      </c>
      <c r="H32" t="s">
        <v>78</v>
      </c>
      <c r="J32" s="15"/>
      <c r="K32" s="15"/>
      <c r="L32" s="15"/>
    </row>
    <row r="33" spans="1:18" x14ac:dyDescent="0.3">
      <c r="A33" s="18">
        <v>24</v>
      </c>
      <c r="B33" s="18">
        <v>46</v>
      </c>
      <c r="D33" s="18">
        <v>24</v>
      </c>
      <c r="E33" s="18">
        <v>39</v>
      </c>
      <c r="J33" s="15"/>
      <c r="K33" s="15"/>
      <c r="L33" s="15"/>
    </row>
    <row r="34" spans="1:18" x14ac:dyDescent="0.3">
      <c r="A34" s="18">
        <v>25</v>
      </c>
      <c r="B34" s="18">
        <v>47</v>
      </c>
      <c r="D34" s="18">
        <v>25</v>
      </c>
      <c r="E34" s="18">
        <v>40</v>
      </c>
      <c r="H34" t="s">
        <v>97</v>
      </c>
      <c r="J34" s="16"/>
      <c r="K34" s="16"/>
      <c r="L34" s="16"/>
    </row>
    <row r="35" spans="1:18" x14ac:dyDescent="0.3">
      <c r="A35" s="18">
        <v>26</v>
      </c>
      <c r="B35" s="18">
        <v>47</v>
      </c>
      <c r="D35" s="18">
        <v>26</v>
      </c>
      <c r="E35" s="18">
        <v>41</v>
      </c>
      <c r="G35" s="15"/>
      <c r="H35" s="4" t="s">
        <v>36</v>
      </c>
      <c r="O35" s="15"/>
      <c r="P35" s="15"/>
      <c r="Q35" s="15"/>
      <c r="R35" s="15"/>
    </row>
    <row r="36" spans="1:18" x14ac:dyDescent="0.3">
      <c r="A36" s="18">
        <v>27</v>
      </c>
      <c r="B36" s="18">
        <v>48</v>
      </c>
      <c r="D36" s="18">
        <v>27</v>
      </c>
      <c r="E36" s="18">
        <v>41</v>
      </c>
      <c r="G36" s="15"/>
      <c r="H36" s="4" t="s">
        <v>74</v>
      </c>
      <c r="I36" s="4"/>
      <c r="J36" s="4"/>
      <c r="K36" s="4"/>
      <c r="O36" s="1"/>
      <c r="P36" s="1"/>
      <c r="Q36" s="15"/>
      <c r="R36" s="15"/>
    </row>
    <row r="37" spans="1:18" x14ac:dyDescent="0.3">
      <c r="A37" s="18">
        <v>28</v>
      </c>
      <c r="B37" s="18">
        <v>50</v>
      </c>
      <c r="D37" s="18">
        <v>28</v>
      </c>
      <c r="E37" s="18">
        <v>42</v>
      </c>
      <c r="G37" s="15"/>
      <c r="H37" s="4" t="s">
        <v>37</v>
      </c>
      <c r="I37" s="4"/>
      <c r="J37" s="4"/>
      <c r="K37" s="4"/>
      <c r="L37" s="1"/>
      <c r="O37" s="15"/>
      <c r="P37" s="15"/>
      <c r="Q37" s="15"/>
      <c r="R37" s="15"/>
    </row>
    <row r="38" spans="1:18" x14ac:dyDescent="0.3">
      <c r="A38" s="18">
        <v>29</v>
      </c>
      <c r="B38" s="18">
        <v>51</v>
      </c>
      <c r="D38" s="18">
        <v>29</v>
      </c>
      <c r="E38" s="18">
        <v>42</v>
      </c>
      <c r="G38" s="15"/>
      <c r="H38" s="3">
        <f>B51/E53</f>
        <v>1.3266563726192855</v>
      </c>
      <c r="I38" t="s">
        <v>31</v>
      </c>
      <c r="J38" s="1"/>
      <c r="K38" s="1"/>
      <c r="L38" s="1"/>
      <c r="O38" s="15"/>
      <c r="P38" s="15"/>
      <c r="Q38" s="15"/>
      <c r="R38" s="15"/>
    </row>
    <row r="39" spans="1:18" x14ac:dyDescent="0.3">
      <c r="A39" s="18">
        <v>30</v>
      </c>
      <c r="B39" s="18">
        <v>51</v>
      </c>
      <c r="D39" s="18">
        <v>30</v>
      </c>
      <c r="E39" s="18">
        <v>42</v>
      </c>
      <c r="G39" s="15"/>
      <c r="H39" s="4">
        <f>_xlfn.F.INV(0.975,38,40)</f>
        <v>1.8861742741010639</v>
      </c>
      <c r="I39" t="s">
        <v>72</v>
      </c>
      <c r="J39" s="1"/>
      <c r="K39" s="1"/>
      <c r="L39" s="1"/>
      <c r="O39" s="15"/>
      <c r="P39" s="15"/>
      <c r="Q39" s="15"/>
      <c r="R39" s="15"/>
    </row>
    <row r="40" spans="1:18" x14ac:dyDescent="0.3">
      <c r="A40" s="18">
        <v>31</v>
      </c>
      <c r="B40" s="18">
        <v>53</v>
      </c>
      <c r="D40" s="18">
        <v>31</v>
      </c>
      <c r="E40" s="18">
        <v>43</v>
      </c>
      <c r="G40" s="15"/>
      <c r="I40" t="s">
        <v>73</v>
      </c>
      <c r="J40" s="1"/>
      <c r="K40" s="1"/>
      <c r="O40" s="15"/>
      <c r="P40" s="47"/>
      <c r="Q40" s="15"/>
      <c r="R40" s="15"/>
    </row>
    <row r="41" spans="1:18" x14ac:dyDescent="0.3">
      <c r="A41" s="18">
        <v>32</v>
      </c>
      <c r="B41" s="18">
        <v>55</v>
      </c>
      <c r="D41" s="18">
        <v>32</v>
      </c>
      <c r="E41" s="18">
        <v>43</v>
      </c>
      <c r="G41" s="15"/>
      <c r="H41" t="s">
        <v>76</v>
      </c>
      <c r="O41" s="15"/>
      <c r="P41" s="15"/>
      <c r="Q41" s="15"/>
      <c r="R41" s="15"/>
    </row>
    <row r="42" spans="1:18" x14ac:dyDescent="0.3">
      <c r="A42" s="18">
        <v>33</v>
      </c>
      <c r="B42" s="18">
        <v>55</v>
      </c>
      <c r="D42" s="18">
        <v>33</v>
      </c>
      <c r="E42" s="18">
        <v>45</v>
      </c>
      <c r="G42" s="15"/>
      <c r="O42" s="15"/>
      <c r="P42" s="15"/>
      <c r="Q42" s="15"/>
      <c r="R42" s="15"/>
    </row>
    <row r="43" spans="1:18" x14ac:dyDescent="0.3">
      <c r="A43" s="18">
        <v>34</v>
      </c>
      <c r="B43" s="18">
        <v>56</v>
      </c>
      <c r="D43" s="18">
        <v>34</v>
      </c>
      <c r="E43" s="18">
        <v>45</v>
      </c>
      <c r="G43" s="15"/>
      <c r="H43" t="s">
        <v>108</v>
      </c>
      <c r="O43" s="15"/>
      <c r="P43" s="15"/>
      <c r="Q43" s="15"/>
      <c r="R43" s="15"/>
    </row>
    <row r="44" spans="1:18" ht="15" thickBot="1" x14ac:dyDescent="0.35">
      <c r="A44" s="18">
        <v>35</v>
      </c>
      <c r="B44" s="18">
        <v>56</v>
      </c>
      <c r="D44" s="18">
        <v>35</v>
      </c>
      <c r="E44" s="18">
        <v>46</v>
      </c>
      <c r="G44" s="15"/>
      <c r="O44" s="15"/>
      <c r="P44" s="15"/>
      <c r="Q44" s="15"/>
      <c r="R44" s="15"/>
    </row>
    <row r="45" spans="1:18" x14ac:dyDescent="0.3">
      <c r="A45" s="18">
        <v>36</v>
      </c>
      <c r="B45" s="18">
        <v>57</v>
      </c>
      <c r="D45" s="18">
        <v>36</v>
      </c>
      <c r="E45" s="18">
        <v>47</v>
      </c>
      <c r="H45" s="6"/>
      <c r="I45" s="6" t="s">
        <v>9</v>
      </c>
      <c r="J45" s="6" t="s">
        <v>10</v>
      </c>
      <c r="L45" t="s">
        <v>102</v>
      </c>
    </row>
    <row r="46" spans="1:18" x14ac:dyDescent="0.3">
      <c r="A46" s="18">
        <v>37</v>
      </c>
      <c r="B46" s="18">
        <v>58</v>
      </c>
      <c r="D46" s="18">
        <v>37</v>
      </c>
      <c r="E46" s="18">
        <v>48</v>
      </c>
      <c r="H46" s="1" t="s">
        <v>11</v>
      </c>
      <c r="I46" s="1">
        <v>43.025641025641029</v>
      </c>
      <c r="J46" s="1">
        <v>37.097560975609753</v>
      </c>
    </row>
    <row r="47" spans="1:18" x14ac:dyDescent="0.3">
      <c r="A47" s="18">
        <v>38</v>
      </c>
      <c r="B47" s="18">
        <v>58</v>
      </c>
      <c r="D47" s="18">
        <v>38</v>
      </c>
      <c r="E47" s="18">
        <v>48</v>
      </c>
      <c r="H47" s="1" t="s">
        <v>12</v>
      </c>
      <c r="I47" s="1">
        <v>101.07827260458841</v>
      </c>
      <c r="J47" s="1">
        <v>76.190243902439036</v>
      </c>
    </row>
    <row r="48" spans="1:18" x14ac:dyDescent="0.3">
      <c r="A48" s="18">
        <v>39</v>
      </c>
      <c r="B48" s="18">
        <v>59</v>
      </c>
      <c r="D48" s="18">
        <v>39</v>
      </c>
      <c r="E48" s="18">
        <v>49</v>
      </c>
      <c r="H48" s="1" t="s">
        <v>13</v>
      </c>
      <c r="I48" s="1">
        <v>39</v>
      </c>
      <c r="J48" s="1">
        <v>41</v>
      </c>
    </row>
    <row r="49" spans="2:13" x14ac:dyDescent="0.3">
      <c r="B49" s="3">
        <f>AVERAGEA(B10:B48)</f>
        <v>43.025641025641029</v>
      </c>
      <c r="D49" s="18">
        <v>40</v>
      </c>
      <c r="E49" s="18">
        <v>53</v>
      </c>
      <c r="H49" s="1" t="s">
        <v>15</v>
      </c>
      <c r="I49" s="1">
        <v>88.315180962460516</v>
      </c>
      <c r="J49" s="1"/>
    </row>
    <row r="50" spans="2:13" x14ac:dyDescent="0.3">
      <c r="B50">
        <f>_xlfn.STDEV.S(B10:B48)</f>
        <v>10.053769074560465</v>
      </c>
      <c r="D50" s="18">
        <v>41</v>
      </c>
      <c r="E50" s="18">
        <v>56</v>
      </c>
      <c r="H50" s="1" t="s">
        <v>16</v>
      </c>
      <c r="I50" s="1">
        <v>0</v>
      </c>
      <c r="J50" s="1"/>
      <c r="L50" t="s">
        <v>103</v>
      </c>
    </row>
    <row r="51" spans="2:13" x14ac:dyDescent="0.3">
      <c r="B51" s="3">
        <f>_xlfn.VAR.S(B10:B48)</f>
        <v>101.07827260458841</v>
      </c>
      <c r="E51" s="3">
        <f>AVERAGEA(E10:E50)</f>
        <v>37.097560975609753</v>
      </c>
      <c r="F51" s="3"/>
      <c r="H51" s="1" t="s">
        <v>14</v>
      </c>
      <c r="I51" s="1">
        <v>78</v>
      </c>
      <c r="J51" s="1"/>
      <c r="M51" t="s">
        <v>104</v>
      </c>
    </row>
    <row r="52" spans="2:13" x14ac:dyDescent="0.3">
      <c r="E52">
        <f>_xlfn.STDEV.S(E10:E50)</f>
        <v>8.7287023034606381</v>
      </c>
      <c r="H52" s="7" t="s">
        <v>40</v>
      </c>
      <c r="I52" s="7">
        <v>2.8201721293618203</v>
      </c>
      <c r="J52" s="1"/>
      <c r="L52" t="s">
        <v>105</v>
      </c>
    </row>
    <row r="53" spans="2:13" x14ac:dyDescent="0.3">
      <c r="E53" s="3">
        <f>_xlfn.VAR.S(E10:E50)</f>
        <v>76.190243902439036</v>
      </c>
      <c r="F53" s="3"/>
      <c r="G53" s="3"/>
      <c r="H53" s="1" t="s">
        <v>17</v>
      </c>
      <c r="I53" s="1">
        <v>3.0415853598634757E-3</v>
      </c>
      <c r="J53" s="1"/>
    </row>
    <row r="54" spans="2:13" x14ac:dyDescent="0.3">
      <c r="H54" s="1" t="s">
        <v>18</v>
      </c>
      <c r="I54" s="1">
        <v>1.6646246445066122</v>
      </c>
      <c r="J54" s="1"/>
      <c r="L54" t="s">
        <v>106</v>
      </c>
    </row>
    <row r="55" spans="2:13" x14ac:dyDescent="0.3">
      <c r="B55">
        <f>B48-B10</f>
        <v>35</v>
      </c>
      <c r="E55">
        <f>E50-E10</f>
        <v>35</v>
      </c>
      <c r="F55" t="s">
        <v>67</v>
      </c>
      <c r="G55" s="3"/>
      <c r="H55" s="1" t="s">
        <v>19</v>
      </c>
      <c r="I55" s="1">
        <v>6.0831707197269514E-3</v>
      </c>
      <c r="J55" s="1"/>
    </row>
    <row r="56" spans="2:13" ht="15" thickBot="1" x14ac:dyDescent="0.35">
      <c r="B56">
        <f>1+3.3*LOG10(39)</f>
        <v>6.2505132031874471</v>
      </c>
      <c r="D56">
        <f>1+3.3*LOG10(41)</f>
        <v>6.3221867271751266</v>
      </c>
      <c r="E56" t="s">
        <v>68</v>
      </c>
      <c r="H56" s="8" t="s">
        <v>20</v>
      </c>
      <c r="I56" s="8">
        <v>1.9908470688116919</v>
      </c>
      <c r="J56" s="2"/>
      <c r="L56" t="s">
        <v>107</v>
      </c>
    </row>
    <row r="57" spans="2:13" x14ac:dyDescent="0.3">
      <c r="B57">
        <f>SQRT(39)</f>
        <v>6.2449979983983983</v>
      </c>
      <c r="D57">
        <f>SQRT(41)</f>
        <v>6.4031242374328485</v>
      </c>
      <c r="E57" t="s">
        <v>68</v>
      </c>
    </row>
    <row r="58" spans="2:13" x14ac:dyDescent="0.3">
      <c r="D58">
        <f>E55/6</f>
        <v>5.833333333333333</v>
      </c>
      <c r="E58" t="s">
        <v>98</v>
      </c>
      <c r="H58" t="s">
        <v>75</v>
      </c>
    </row>
    <row r="86" spans="5:5" x14ac:dyDescent="0.3">
      <c r="E86" s="4"/>
    </row>
    <row r="96" spans="5:5" x14ac:dyDescent="0.3">
      <c r="E96" s="17"/>
    </row>
    <row r="97" spans="2:6" x14ac:dyDescent="0.3">
      <c r="E97" s="17"/>
      <c r="F97" s="4"/>
    </row>
    <row r="99" spans="2:6" x14ac:dyDescent="0.3">
      <c r="E99" s="4"/>
    </row>
    <row r="100" spans="2:6" x14ac:dyDescent="0.3">
      <c r="E100" s="4"/>
    </row>
    <row r="102" spans="2:6" x14ac:dyDescent="0.3">
      <c r="B102" s="3"/>
    </row>
    <row r="103" spans="2:6" x14ac:dyDescent="0.3">
      <c r="F103" s="17"/>
    </row>
    <row r="104" spans="2:6" x14ac:dyDescent="0.3">
      <c r="B104" s="3"/>
      <c r="E104" s="3"/>
      <c r="F104" s="3"/>
    </row>
    <row r="106" spans="2:6" x14ac:dyDescent="0.3">
      <c r="E106" s="3"/>
    </row>
  </sheetData>
  <sortState ref="Z10:Z14">
    <sortCondition ref="Z10"/>
  </sortState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7"/>
  <sheetViews>
    <sheetView tabSelected="1" workbookViewId="0">
      <selection activeCell="U39" sqref="U39"/>
    </sheetView>
  </sheetViews>
  <sheetFormatPr defaultRowHeight="14.4" x14ac:dyDescent="0.3"/>
  <cols>
    <col min="1" max="1" width="13.33203125" customWidth="1"/>
    <col min="12" max="12" width="11.33203125" customWidth="1"/>
    <col min="20" max="20" width="11.44140625" customWidth="1"/>
  </cols>
  <sheetData>
    <row r="1" spans="1:21" x14ac:dyDescent="0.3">
      <c r="A1" t="s">
        <v>44</v>
      </c>
    </row>
    <row r="2" spans="1:21" x14ac:dyDescent="0.3">
      <c r="A2" t="s">
        <v>82</v>
      </c>
    </row>
    <row r="3" spans="1:21" x14ac:dyDescent="0.3">
      <c r="A3" t="s">
        <v>110</v>
      </c>
    </row>
    <row r="4" spans="1:21" x14ac:dyDescent="0.3">
      <c r="A4" t="s">
        <v>89</v>
      </c>
    </row>
    <row r="6" spans="1:21" x14ac:dyDescent="0.3">
      <c r="B6" s="18">
        <f>1+3.3*LOG10(16)</f>
        <v>4.9735959427645522</v>
      </c>
      <c r="C6" t="s">
        <v>69</v>
      </c>
      <c r="J6" s="4" t="s">
        <v>35</v>
      </c>
    </row>
    <row r="7" spans="1:21" x14ac:dyDescent="0.3">
      <c r="B7" s="18">
        <f>SQRT(16)</f>
        <v>4</v>
      </c>
      <c r="J7" t="s">
        <v>87</v>
      </c>
    </row>
    <row r="8" spans="1:21" x14ac:dyDescent="0.3">
      <c r="B8" s="18">
        <f>5*LOG10(16)</f>
        <v>6.0205999132796242</v>
      </c>
      <c r="J8" t="s">
        <v>90</v>
      </c>
    </row>
    <row r="9" spans="1:21" x14ac:dyDescent="0.3">
      <c r="M9" s="19" t="s">
        <v>70</v>
      </c>
      <c r="N9" s="20"/>
      <c r="O9" s="21"/>
      <c r="T9" t="s">
        <v>111</v>
      </c>
    </row>
    <row r="10" spans="1:21" x14ac:dyDescent="0.3">
      <c r="B10" s="18" t="s">
        <v>81</v>
      </c>
      <c r="C10" s="18" t="s">
        <v>81</v>
      </c>
      <c r="E10" s="18" t="s">
        <v>83</v>
      </c>
      <c r="F10" s="18"/>
      <c r="J10" s="4" t="s">
        <v>23</v>
      </c>
      <c r="K10" t="s">
        <v>88</v>
      </c>
      <c r="M10" s="32" t="s">
        <v>50</v>
      </c>
      <c r="N10" s="34" t="s">
        <v>22</v>
      </c>
      <c r="O10" s="33" t="s">
        <v>49</v>
      </c>
      <c r="P10" s="11" t="s">
        <v>53</v>
      </c>
      <c r="Q10" s="11" t="s">
        <v>54</v>
      </c>
      <c r="T10" t="s">
        <v>91</v>
      </c>
    </row>
    <row r="11" spans="1:21" ht="15.6" x14ac:dyDescent="0.35">
      <c r="B11" s="18" t="s">
        <v>23</v>
      </c>
      <c r="C11" s="18" t="s">
        <v>24</v>
      </c>
      <c r="E11" s="18" t="s">
        <v>23</v>
      </c>
      <c r="F11" s="18" t="s">
        <v>24</v>
      </c>
      <c r="J11" s="69" t="s">
        <v>45</v>
      </c>
      <c r="K11" s="70" t="s">
        <v>112</v>
      </c>
      <c r="L11" s="70" t="s">
        <v>113</v>
      </c>
      <c r="M11" s="31" t="s">
        <v>48</v>
      </c>
      <c r="N11" s="29" t="s">
        <v>27</v>
      </c>
      <c r="O11" s="30" t="s">
        <v>26</v>
      </c>
      <c r="P11" s="29" t="s">
        <v>25</v>
      </c>
      <c r="Q11" s="30" t="s">
        <v>52</v>
      </c>
      <c r="T11" s="48"/>
      <c r="U11" s="48"/>
    </row>
    <row r="12" spans="1:21" x14ac:dyDescent="0.3">
      <c r="A12" s="18">
        <v>1</v>
      </c>
      <c r="B12" s="18">
        <v>130.46</v>
      </c>
      <c r="C12" s="18">
        <v>225.38</v>
      </c>
      <c r="E12" s="18">
        <v>103.64</v>
      </c>
      <c r="F12" s="18">
        <v>125.28999999999998</v>
      </c>
      <c r="J12" s="71">
        <v>1</v>
      </c>
      <c r="K12" s="72">
        <v>100</v>
      </c>
      <c r="L12" s="72">
        <v>120</v>
      </c>
      <c r="M12" s="35"/>
      <c r="N12" s="15"/>
      <c r="O12" s="23"/>
      <c r="P12" s="15"/>
      <c r="Q12" s="23"/>
      <c r="T12" s="9"/>
      <c r="U12" s="1"/>
    </row>
    <row r="13" spans="1:21" x14ac:dyDescent="0.3">
      <c r="A13" s="18">
        <v>2</v>
      </c>
      <c r="B13" s="18">
        <v>139.39000000000001</v>
      </c>
      <c r="C13" s="18">
        <v>143.30999999999995</v>
      </c>
      <c r="E13" s="18">
        <v>106.2</v>
      </c>
      <c r="F13" s="18">
        <v>143.30999999999995</v>
      </c>
      <c r="J13" s="71">
        <v>2</v>
      </c>
      <c r="K13" s="72">
        <v>120</v>
      </c>
      <c r="L13" s="72">
        <v>140</v>
      </c>
      <c r="M13" s="35"/>
      <c r="N13" s="15"/>
      <c r="O13" s="23"/>
      <c r="P13" s="15"/>
      <c r="Q13" s="24"/>
      <c r="T13" s="9"/>
      <c r="U13" s="1"/>
    </row>
    <row r="14" spans="1:21" x14ac:dyDescent="0.3">
      <c r="A14" s="18">
        <v>3</v>
      </c>
      <c r="B14" s="18">
        <v>113.46</v>
      </c>
      <c r="C14" s="18">
        <v>190.26999999999995</v>
      </c>
      <c r="E14" s="18">
        <v>108.69</v>
      </c>
      <c r="F14" s="18">
        <v>156.24</v>
      </c>
      <c r="J14" s="71">
        <v>3</v>
      </c>
      <c r="K14" s="72">
        <v>140</v>
      </c>
      <c r="L14" s="72">
        <v>160</v>
      </c>
      <c r="M14" s="35"/>
      <c r="N14" s="15"/>
      <c r="O14" s="23"/>
      <c r="P14" s="15"/>
      <c r="Q14" s="23"/>
      <c r="T14" s="9"/>
      <c r="U14" s="1"/>
    </row>
    <row r="15" spans="1:21" x14ac:dyDescent="0.3">
      <c r="A15" s="18">
        <v>4</v>
      </c>
      <c r="B15" s="18">
        <v>122.22</v>
      </c>
      <c r="C15" s="18">
        <v>206.95</v>
      </c>
      <c r="E15" s="18">
        <v>111.46</v>
      </c>
      <c r="F15" s="18">
        <v>168.35</v>
      </c>
      <c r="J15" s="71">
        <v>4</v>
      </c>
      <c r="K15" s="72">
        <v>160</v>
      </c>
      <c r="L15" s="72">
        <v>180</v>
      </c>
      <c r="M15" s="35"/>
      <c r="N15" s="15"/>
      <c r="O15" s="23"/>
      <c r="P15" s="15"/>
      <c r="Q15" s="23"/>
      <c r="T15" s="9"/>
      <c r="U15" s="1"/>
    </row>
    <row r="16" spans="1:21" x14ac:dyDescent="0.3">
      <c r="A16" s="18">
        <v>5</v>
      </c>
      <c r="B16" s="18">
        <v>115.36</v>
      </c>
      <c r="C16" s="18">
        <v>125.28999999999998</v>
      </c>
      <c r="E16" s="18">
        <v>113.34000000000002</v>
      </c>
      <c r="F16" s="18">
        <v>178.69</v>
      </c>
      <c r="J16" s="73">
        <v>5</v>
      </c>
      <c r="K16" s="74">
        <v>180</v>
      </c>
      <c r="L16" s="74">
        <v>200</v>
      </c>
      <c r="M16" s="36"/>
      <c r="N16" s="15"/>
      <c r="O16" s="23"/>
      <c r="P16" s="15"/>
      <c r="Q16" s="23"/>
      <c r="T16" s="9"/>
      <c r="U16" s="1"/>
    </row>
    <row r="17" spans="1:21" x14ac:dyDescent="0.3">
      <c r="A17" s="18">
        <v>6</v>
      </c>
      <c r="B17" s="18">
        <v>126.62000000000003</v>
      </c>
      <c r="C17" s="18">
        <v>258.95999999999998</v>
      </c>
      <c r="E17" s="18">
        <v>113.46</v>
      </c>
      <c r="F17" s="18">
        <v>185.31</v>
      </c>
      <c r="M17" s="1"/>
      <c r="Q17" s="4"/>
      <c r="R17" t="s">
        <v>31</v>
      </c>
      <c r="T17" s="1"/>
      <c r="U17" s="1"/>
    </row>
    <row r="18" spans="1:21" x14ac:dyDescent="0.3">
      <c r="A18" s="18">
        <v>7</v>
      </c>
      <c r="B18" s="18">
        <v>124.23</v>
      </c>
      <c r="C18" s="18">
        <v>296.33999999999997</v>
      </c>
      <c r="E18" s="18">
        <v>115.36</v>
      </c>
      <c r="F18" s="18">
        <v>190.26999999999995</v>
      </c>
      <c r="M18" s="19" t="s">
        <v>70</v>
      </c>
      <c r="N18" s="20"/>
      <c r="O18" s="21"/>
      <c r="R18" t="s">
        <v>56</v>
      </c>
      <c r="T18" s="1"/>
      <c r="U18" s="1"/>
    </row>
    <row r="19" spans="1:21" x14ac:dyDescent="0.3">
      <c r="A19" s="18">
        <v>8</v>
      </c>
      <c r="B19" s="18">
        <v>113.34000000000002</v>
      </c>
      <c r="C19" s="18">
        <v>168.35</v>
      </c>
      <c r="E19" s="18">
        <v>122.22</v>
      </c>
      <c r="F19" s="18">
        <v>202.78</v>
      </c>
      <c r="J19" s="4" t="s">
        <v>24</v>
      </c>
      <c r="K19" t="s">
        <v>88</v>
      </c>
      <c r="M19" s="32" t="s">
        <v>50</v>
      </c>
      <c r="N19" s="34" t="s">
        <v>22</v>
      </c>
      <c r="O19" s="33" t="s">
        <v>49</v>
      </c>
      <c r="P19" s="11" t="s">
        <v>53</v>
      </c>
      <c r="Q19" s="11" t="s">
        <v>54</v>
      </c>
      <c r="T19" t="s">
        <v>92</v>
      </c>
    </row>
    <row r="20" spans="1:21" ht="15.6" x14ac:dyDescent="0.35">
      <c r="A20" s="18">
        <v>9</v>
      </c>
      <c r="B20" s="18">
        <v>111.46</v>
      </c>
      <c r="C20" s="18">
        <v>236.74</v>
      </c>
      <c r="E20" s="18">
        <v>122.58</v>
      </c>
      <c r="F20" s="18">
        <v>206.95</v>
      </c>
      <c r="J20" s="69" t="s">
        <v>45</v>
      </c>
      <c r="K20" s="70" t="s">
        <v>112</v>
      </c>
      <c r="L20" s="70" t="s">
        <v>113</v>
      </c>
      <c r="M20" s="31" t="s">
        <v>48</v>
      </c>
      <c r="N20" s="29" t="s">
        <v>27</v>
      </c>
      <c r="O20" s="30" t="s">
        <v>26</v>
      </c>
      <c r="P20" s="29" t="s">
        <v>25</v>
      </c>
      <c r="Q20" s="30" t="s">
        <v>52</v>
      </c>
      <c r="T20" s="48"/>
      <c r="U20" s="48"/>
    </row>
    <row r="21" spans="1:21" x14ac:dyDescent="0.3">
      <c r="A21" s="18">
        <v>10</v>
      </c>
      <c r="B21" s="18">
        <v>108.69</v>
      </c>
      <c r="C21" s="18">
        <v>185.31</v>
      </c>
      <c r="E21" s="18">
        <v>124.23</v>
      </c>
      <c r="F21" s="18">
        <v>219.54</v>
      </c>
      <c r="J21" s="71">
        <v>1</v>
      </c>
      <c r="K21" s="72">
        <v>125</v>
      </c>
      <c r="L21" s="72">
        <v>160</v>
      </c>
      <c r="M21" s="35"/>
      <c r="N21" s="15"/>
      <c r="O21" s="23"/>
      <c r="P21" s="15"/>
      <c r="Q21" s="23"/>
      <c r="T21" s="9"/>
      <c r="U21" s="1"/>
    </row>
    <row r="22" spans="1:21" x14ac:dyDescent="0.3">
      <c r="A22" s="18">
        <v>11</v>
      </c>
      <c r="B22" s="18">
        <v>152.96</v>
      </c>
      <c r="C22" s="18">
        <v>269.58999999999997</v>
      </c>
      <c r="E22" s="18">
        <v>126.62000000000003</v>
      </c>
      <c r="F22" s="18">
        <v>225.38</v>
      </c>
      <c r="J22" s="71">
        <v>2</v>
      </c>
      <c r="K22" s="72">
        <v>160</v>
      </c>
      <c r="L22" s="72">
        <v>195</v>
      </c>
      <c r="M22" s="35"/>
      <c r="N22" s="15"/>
      <c r="O22" s="23"/>
      <c r="P22" s="15"/>
      <c r="Q22" s="24"/>
      <c r="T22" s="9"/>
      <c r="U22" s="1"/>
    </row>
    <row r="23" spans="1:21" x14ac:dyDescent="0.3">
      <c r="A23" s="18">
        <v>12</v>
      </c>
      <c r="B23" s="18">
        <v>148.26</v>
      </c>
      <c r="C23" s="18">
        <v>178.69</v>
      </c>
      <c r="E23" s="18">
        <v>130.46</v>
      </c>
      <c r="F23" s="18">
        <v>236.74</v>
      </c>
      <c r="J23" s="71">
        <v>3</v>
      </c>
      <c r="K23" s="72">
        <v>195</v>
      </c>
      <c r="L23" s="72">
        <v>230</v>
      </c>
      <c r="M23" s="35"/>
      <c r="N23" s="15"/>
      <c r="O23" s="23"/>
      <c r="P23" s="15"/>
      <c r="Q23" s="23"/>
      <c r="T23" s="9"/>
      <c r="U23" s="1"/>
    </row>
    <row r="24" spans="1:21" x14ac:dyDescent="0.3">
      <c r="A24" s="18">
        <v>13</v>
      </c>
      <c r="B24" s="18">
        <v>122.58</v>
      </c>
      <c r="C24" s="18">
        <v>202.78</v>
      </c>
      <c r="E24" s="18">
        <v>139.39000000000001</v>
      </c>
      <c r="F24" s="18">
        <v>248.36</v>
      </c>
      <c r="J24" s="71">
        <v>4</v>
      </c>
      <c r="K24" s="72">
        <v>230</v>
      </c>
      <c r="L24" s="72">
        <v>265</v>
      </c>
      <c r="M24" s="35"/>
      <c r="N24" s="15"/>
      <c r="O24" s="23"/>
      <c r="P24" s="15"/>
      <c r="Q24" s="23"/>
      <c r="T24" s="9"/>
      <c r="U24" s="1"/>
    </row>
    <row r="25" spans="1:21" x14ac:dyDescent="0.3">
      <c r="A25" s="18">
        <v>14</v>
      </c>
      <c r="B25" s="18">
        <v>103.64</v>
      </c>
      <c r="C25" s="18">
        <v>248.36</v>
      </c>
      <c r="E25" s="18">
        <v>148.26</v>
      </c>
      <c r="F25" s="18">
        <v>258.95999999999998</v>
      </c>
      <c r="J25" s="73">
        <v>5</v>
      </c>
      <c r="K25" s="74">
        <v>265</v>
      </c>
      <c r="L25" s="74">
        <v>300</v>
      </c>
      <c r="M25" s="36"/>
      <c r="N25" s="26"/>
      <c r="O25" s="23"/>
      <c r="P25" s="15"/>
      <c r="Q25" s="27"/>
      <c r="T25" s="9"/>
      <c r="U25" s="1"/>
    </row>
    <row r="26" spans="1:21" x14ac:dyDescent="0.3">
      <c r="A26" s="18">
        <v>15</v>
      </c>
      <c r="B26" s="18">
        <v>199.25</v>
      </c>
      <c r="C26" s="18">
        <v>219.54</v>
      </c>
      <c r="E26" s="18">
        <v>152.96</v>
      </c>
      <c r="F26" s="18">
        <v>269.58999999999997</v>
      </c>
      <c r="Q26" s="4"/>
      <c r="R26" t="s">
        <v>31</v>
      </c>
    </row>
    <row r="27" spans="1:21" x14ac:dyDescent="0.3">
      <c r="A27" s="18">
        <v>16</v>
      </c>
      <c r="B27" s="18">
        <v>106.2</v>
      </c>
      <c r="C27" s="18">
        <v>156.24</v>
      </c>
      <c r="E27" s="67">
        <v>199.25</v>
      </c>
      <c r="F27" s="67">
        <v>296.33999999999997</v>
      </c>
      <c r="R27" t="s">
        <v>56</v>
      </c>
    </row>
    <row r="28" spans="1:21" ht="15.6" x14ac:dyDescent="0.35">
      <c r="A28" t="s">
        <v>33</v>
      </c>
      <c r="B28" s="4"/>
      <c r="C28" s="4"/>
      <c r="E28" s="68">
        <f>E27-E12</f>
        <v>95.61</v>
      </c>
      <c r="F28" s="68">
        <f>F27-F12</f>
        <v>171.05</v>
      </c>
      <c r="G28" t="s">
        <v>84</v>
      </c>
      <c r="K28" s="5" t="s">
        <v>30</v>
      </c>
    </row>
    <row r="29" spans="1:21" x14ac:dyDescent="0.3">
      <c r="A29" t="s">
        <v>155</v>
      </c>
      <c r="E29" s="18">
        <f>E28/5</f>
        <v>19.122</v>
      </c>
      <c r="F29" s="18">
        <f>F28/5</f>
        <v>34.21</v>
      </c>
      <c r="G29" t="s">
        <v>85</v>
      </c>
      <c r="K29" s="10" t="s">
        <v>47</v>
      </c>
    </row>
    <row r="30" spans="1:21" x14ac:dyDescent="0.3">
      <c r="A30" t="s">
        <v>32</v>
      </c>
      <c r="E30" s="18">
        <v>20</v>
      </c>
      <c r="F30" s="18">
        <v>35</v>
      </c>
      <c r="G30" t="s">
        <v>86</v>
      </c>
      <c r="K30" t="s">
        <v>55</v>
      </c>
    </row>
    <row r="34" spans="1:26" x14ac:dyDescent="0.3">
      <c r="A34" t="s">
        <v>36</v>
      </c>
      <c r="B34" s="4" t="s">
        <v>109</v>
      </c>
      <c r="K34" s="4" t="s">
        <v>125</v>
      </c>
    </row>
    <row r="35" spans="1:26" ht="15.6" x14ac:dyDescent="0.35">
      <c r="B35" s="4" t="s">
        <v>41</v>
      </c>
      <c r="C35" s="4"/>
      <c r="D35" s="4"/>
      <c r="E35" s="4"/>
      <c r="L35" t="s">
        <v>114</v>
      </c>
    </row>
    <row r="37" spans="1:26" x14ac:dyDescent="0.3">
      <c r="B37" s="4" t="s">
        <v>37</v>
      </c>
      <c r="C37" s="4"/>
      <c r="D37" s="4"/>
      <c r="E37" s="4"/>
      <c r="L37" t="s">
        <v>115</v>
      </c>
    </row>
    <row r="38" spans="1:26" x14ac:dyDescent="0.3">
      <c r="C38" t="s">
        <v>31</v>
      </c>
      <c r="K38" s="4" t="s">
        <v>23</v>
      </c>
      <c r="L38" t="s">
        <v>88</v>
      </c>
    </row>
    <row r="39" spans="1:26" x14ac:dyDescent="0.3">
      <c r="C39" t="s">
        <v>28</v>
      </c>
      <c r="E39" t="s">
        <v>79</v>
      </c>
      <c r="V39" t="s">
        <v>23</v>
      </c>
      <c r="Y39" t="s">
        <v>24</v>
      </c>
    </row>
    <row r="40" spans="1:26" ht="15.6" x14ac:dyDescent="0.35">
      <c r="E40" t="s">
        <v>80</v>
      </c>
      <c r="J40" s="28" t="s">
        <v>45</v>
      </c>
      <c r="K40" s="29" t="s">
        <v>112</v>
      </c>
      <c r="L40" s="29" t="s">
        <v>113</v>
      </c>
      <c r="M40" s="31" t="s">
        <v>66</v>
      </c>
      <c r="N40" s="49" t="s">
        <v>65</v>
      </c>
      <c r="O40" s="49" t="s">
        <v>116</v>
      </c>
      <c r="P40" s="49" t="s">
        <v>117</v>
      </c>
      <c r="Q40" s="49" t="s">
        <v>119</v>
      </c>
      <c r="R40" s="51" t="s">
        <v>120</v>
      </c>
      <c r="S40" s="52" t="s">
        <v>121</v>
      </c>
      <c r="V40" s="48"/>
      <c r="W40" s="48"/>
      <c r="X40" s="15"/>
      <c r="Y40" s="48"/>
      <c r="Z40" s="48"/>
    </row>
    <row r="41" spans="1:26" x14ac:dyDescent="0.3">
      <c r="B41" t="s">
        <v>34</v>
      </c>
      <c r="J41" s="22">
        <v>1</v>
      </c>
      <c r="K41" s="15"/>
      <c r="L41" s="15"/>
      <c r="M41" s="75"/>
      <c r="N41" s="75"/>
      <c r="O41" s="15"/>
      <c r="P41" s="15"/>
      <c r="Q41" s="54"/>
      <c r="R41" s="23"/>
      <c r="S41" s="53"/>
      <c r="V41" s="9"/>
      <c r="W41" s="1"/>
      <c r="X41" s="15"/>
      <c r="Y41" s="9"/>
      <c r="Z41" s="1"/>
    </row>
    <row r="42" spans="1:26" x14ac:dyDescent="0.3">
      <c r="J42" s="22">
        <v>2</v>
      </c>
      <c r="K42" s="15"/>
      <c r="L42" s="15"/>
      <c r="M42" s="75"/>
      <c r="N42" s="75"/>
      <c r="O42" s="15"/>
      <c r="P42" s="15"/>
      <c r="Q42" s="54"/>
      <c r="R42" s="23"/>
      <c r="S42" s="77"/>
      <c r="T42" t="s">
        <v>122</v>
      </c>
      <c r="V42" s="9"/>
      <c r="W42" s="1"/>
      <c r="X42" s="15"/>
      <c r="Y42" s="9"/>
      <c r="Z42" s="1"/>
    </row>
    <row r="43" spans="1:26" x14ac:dyDescent="0.3">
      <c r="B43" s="4" t="s">
        <v>38</v>
      </c>
      <c r="J43" s="22">
        <v>3</v>
      </c>
      <c r="K43" s="15"/>
      <c r="L43" s="15"/>
      <c r="M43" s="75"/>
      <c r="N43" s="75"/>
      <c r="O43" s="15"/>
      <c r="P43" s="15"/>
      <c r="Q43" s="54"/>
      <c r="R43" s="23"/>
      <c r="S43" s="53"/>
      <c r="V43" s="9"/>
      <c r="W43" s="1"/>
      <c r="X43" s="15"/>
      <c r="Y43" s="9"/>
      <c r="Z43" s="1"/>
    </row>
    <row r="44" spans="1:26" x14ac:dyDescent="0.3">
      <c r="B44" t="s">
        <v>39</v>
      </c>
      <c r="J44" s="22">
        <v>4</v>
      </c>
      <c r="K44" s="15"/>
      <c r="L44" s="15"/>
      <c r="M44" s="75"/>
      <c r="N44" s="75"/>
      <c r="O44" s="15"/>
      <c r="P44" s="15"/>
      <c r="Q44" s="54"/>
      <c r="R44" s="23"/>
      <c r="S44" s="53"/>
      <c r="V44" s="9"/>
      <c r="W44" s="1"/>
      <c r="X44" s="15"/>
      <c r="Y44" s="9"/>
      <c r="Z44" s="1"/>
    </row>
    <row r="45" spans="1:26" x14ac:dyDescent="0.3">
      <c r="B45" s="15"/>
      <c r="C45" s="15"/>
      <c r="D45" s="15"/>
      <c r="J45" s="22">
        <v>5</v>
      </c>
      <c r="K45" s="15"/>
      <c r="L45" s="15"/>
      <c r="M45" s="75"/>
      <c r="N45" s="75"/>
      <c r="O45" s="15"/>
      <c r="P45" s="15"/>
      <c r="Q45" s="54"/>
      <c r="R45" s="23"/>
      <c r="S45" s="53"/>
      <c r="V45" s="9"/>
      <c r="W45" s="1"/>
      <c r="X45" s="15"/>
      <c r="Y45" s="9"/>
      <c r="Z45" s="1"/>
    </row>
    <row r="46" spans="1:26" ht="15" thickBot="1" x14ac:dyDescent="0.35">
      <c r="B46" s="48"/>
      <c r="C46" s="48"/>
      <c r="D46" s="48"/>
      <c r="J46" s="25">
        <v>6</v>
      </c>
      <c r="K46" s="15"/>
      <c r="L46" s="15"/>
      <c r="M46" s="76"/>
      <c r="N46" s="76"/>
      <c r="O46" s="15"/>
      <c r="P46" s="15"/>
      <c r="Q46" s="55"/>
      <c r="R46" s="27"/>
      <c r="S46" s="53"/>
      <c r="V46" s="9"/>
      <c r="W46" s="1"/>
      <c r="X46" s="15"/>
      <c r="Y46" s="9"/>
      <c r="Z46" s="1"/>
    </row>
    <row r="47" spans="1:26" x14ac:dyDescent="0.3">
      <c r="B47" s="1"/>
      <c r="C47" s="1"/>
      <c r="D47" s="1"/>
      <c r="S47" s="17"/>
      <c r="T47" t="s">
        <v>31</v>
      </c>
    </row>
    <row r="48" spans="1:26" x14ac:dyDescent="0.3">
      <c r="B48" s="1"/>
      <c r="C48" s="1"/>
      <c r="D48" s="1"/>
    </row>
    <row r="49" spans="2:22" ht="15.6" x14ac:dyDescent="0.3">
      <c r="B49" s="1"/>
      <c r="C49" s="1"/>
      <c r="D49" s="1"/>
      <c r="J49" s="1" t="s">
        <v>124</v>
      </c>
      <c r="K49" t="s">
        <v>42</v>
      </c>
      <c r="U49" t="s">
        <v>123</v>
      </c>
      <c r="V49" s="50" t="s">
        <v>118</v>
      </c>
    </row>
    <row r="50" spans="2:22" x14ac:dyDescent="0.3">
      <c r="B50" s="1"/>
      <c r="C50" s="1"/>
      <c r="D50" s="1"/>
    </row>
    <row r="51" spans="2:22" x14ac:dyDescent="0.3">
      <c r="B51" s="1"/>
      <c r="C51" s="1"/>
      <c r="D51" s="1"/>
    </row>
    <row r="52" spans="2:22" x14ac:dyDescent="0.3">
      <c r="B52" s="7"/>
      <c r="C52" s="7"/>
      <c r="D52" s="1"/>
    </row>
    <row r="53" spans="2:22" x14ac:dyDescent="0.3">
      <c r="B53" s="1"/>
      <c r="C53" s="1"/>
      <c r="D53" s="1"/>
    </row>
    <row r="54" spans="2:22" x14ac:dyDescent="0.3">
      <c r="B54" s="1"/>
      <c r="C54" s="1"/>
      <c r="D54" s="1"/>
    </row>
    <row r="55" spans="2:22" x14ac:dyDescent="0.3">
      <c r="B55" s="1"/>
      <c r="C55" s="1"/>
      <c r="D55" s="1"/>
    </row>
    <row r="56" spans="2:22" x14ac:dyDescent="0.3">
      <c r="B56" s="7"/>
      <c r="C56" s="7"/>
      <c r="D56" s="1"/>
    </row>
    <row r="57" spans="2:22" x14ac:dyDescent="0.3">
      <c r="B57" s="1" t="s">
        <v>43</v>
      </c>
      <c r="C57" t="s">
        <v>42</v>
      </c>
    </row>
  </sheetData>
  <sortState ref="Y41:Y45">
    <sortCondition ref="Y41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E27" sqref="E27"/>
    </sheetView>
  </sheetViews>
  <sheetFormatPr defaultRowHeight="14.4" x14ac:dyDescent="0.3"/>
  <cols>
    <col min="1" max="1" width="26.5546875" customWidth="1"/>
    <col min="2" max="2" width="13.5546875" customWidth="1"/>
    <col min="3" max="3" width="12.6640625" customWidth="1"/>
    <col min="5" max="5" width="11.109375" customWidth="1"/>
    <col min="8" max="8" width="25.109375" customWidth="1"/>
    <col min="9" max="9" width="8.88671875" customWidth="1"/>
    <col min="10" max="10" width="20.6640625" customWidth="1"/>
    <col min="11" max="11" width="21.5546875" customWidth="1"/>
  </cols>
  <sheetData>
    <row r="1" spans="1:11" x14ac:dyDescent="0.3">
      <c r="A1" t="s">
        <v>126</v>
      </c>
    </row>
    <row r="2" spans="1:11" x14ac:dyDescent="0.3">
      <c r="A2" s="56" t="s">
        <v>127</v>
      </c>
    </row>
    <row r="3" spans="1:11" x14ac:dyDescent="0.3">
      <c r="A3" s="56" t="s">
        <v>128</v>
      </c>
    </row>
    <row r="4" spans="1:11" x14ac:dyDescent="0.3">
      <c r="A4" s="56" t="s">
        <v>129</v>
      </c>
    </row>
    <row r="5" spans="1:11" x14ac:dyDescent="0.3">
      <c r="D5" s="57"/>
      <c r="E5" s="15"/>
      <c r="F5" s="15"/>
      <c r="G5" s="15"/>
      <c r="H5" s="15"/>
      <c r="I5" s="15"/>
      <c r="J5" s="15"/>
      <c r="K5" s="15"/>
    </row>
    <row r="6" spans="1:11" x14ac:dyDescent="0.3">
      <c r="A6" t="s">
        <v>130</v>
      </c>
      <c r="D6" s="57"/>
      <c r="E6" s="15"/>
      <c r="F6" s="15"/>
      <c r="G6" s="15"/>
      <c r="H6" s="15"/>
      <c r="I6" s="15"/>
      <c r="J6" s="15"/>
      <c r="K6" s="15"/>
    </row>
    <row r="7" spans="1:11" x14ac:dyDescent="0.3">
      <c r="A7" s="18"/>
      <c r="B7" s="18" t="s">
        <v>131</v>
      </c>
      <c r="C7" s="18" t="s">
        <v>132</v>
      </c>
      <c r="D7" s="58"/>
      <c r="E7" s="15"/>
      <c r="F7" s="15"/>
      <c r="G7" s="15"/>
      <c r="H7" s="15"/>
      <c r="I7" s="15"/>
      <c r="J7" s="15"/>
      <c r="K7" s="15"/>
    </row>
    <row r="8" spans="1:11" x14ac:dyDescent="0.3">
      <c r="A8" s="18"/>
      <c r="B8" s="18" t="s">
        <v>133</v>
      </c>
      <c r="C8" s="18" t="s">
        <v>133</v>
      </c>
      <c r="D8" s="59"/>
      <c r="E8" s="59"/>
      <c r="F8" s="59"/>
      <c r="G8" s="15"/>
      <c r="H8" s="15"/>
      <c r="I8" s="15"/>
      <c r="J8" s="15"/>
      <c r="K8" s="15"/>
    </row>
    <row r="9" spans="1:11" x14ac:dyDescent="0.3">
      <c r="A9" s="18" t="s">
        <v>134</v>
      </c>
      <c r="B9" s="18">
        <v>9.8000000000000007</v>
      </c>
      <c r="C9" s="18">
        <v>12.8</v>
      </c>
      <c r="D9" s="1"/>
      <c r="E9" s="1"/>
      <c r="F9" s="1"/>
      <c r="G9" s="58"/>
      <c r="H9" s="15"/>
      <c r="I9" s="15"/>
      <c r="J9" s="15"/>
      <c r="K9" s="15"/>
    </row>
    <row r="10" spans="1:11" x14ac:dyDescent="0.3">
      <c r="A10" s="18" t="s">
        <v>135</v>
      </c>
      <c r="B10" s="18">
        <v>36.200000000000003</v>
      </c>
      <c r="C10" s="18">
        <v>17.5</v>
      </c>
      <c r="D10" s="1"/>
      <c r="E10" s="1"/>
      <c r="F10" s="1"/>
      <c r="G10" s="58"/>
      <c r="H10" s="15"/>
      <c r="I10" s="15"/>
      <c r="J10" s="15"/>
      <c r="K10" s="15"/>
    </row>
    <row r="11" spans="1:11" x14ac:dyDescent="0.3">
      <c r="A11" s="18" t="s">
        <v>136</v>
      </c>
      <c r="B11" s="18">
        <v>6.3</v>
      </c>
      <c r="C11" s="18">
        <v>16.2</v>
      </c>
      <c r="D11" s="1"/>
      <c r="E11" s="1"/>
      <c r="F11" s="1"/>
      <c r="G11" s="58"/>
      <c r="H11" s="15"/>
      <c r="I11" s="15"/>
      <c r="J11" s="15"/>
      <c r="K11" s="15"/>
    </row>
    <row r="12" spans="1:11" x14ac:dyDescent="0.3">
      <c r="A12" s="18" t="s">
        <v>137</v>
      </c>
      <c r="B12" s="18">
        <v>41.6</v>
      </c>
      <c r="C12" s="18">
        <v>15.9</v>
      </c>
      <c r="D12" s="60"/>
      <c r="E12" s="60"/>
      <c r="F12" s="1"/>
      <c r="G12" s="58"/>
      <c r="H12" s="15"/>
      <c r="I12" s="15"/>
      <c r="J12" s="15"/>
      <c r="K12" s="15"/>
    </row>
    <row r="13" spans="1:11" x14ac:dyDescent="0.3">
      <c r="A13" s="18" t="s">
        <v>138</v>
      </c>
      <c r="B13" s="18">
        <v>15.5</v>
      </c>
      <c r="C13" s="18">
        <v>14.9</v>
      </c>
      <c r="D13" s="1"/>
      <c r="E13" s="1"/>
      <c r="F13" s="1"/>
      <c r="G13" s="15"/>
      <c r="H13" s="15"/>
      <c r="I13" s="15"/>
      <c r="J13" s="15"/>
      <c r="K13" s="15"/>
    </row>
    <row r="14" spans="1:11" x14ac:dyDescent="0.3">
      <c r="A14" s="18" t="s">
        <v>139</v>
      </c>
      <c r="B14" s="18">
        <v>7.8</v>
      </c>
      <c r="C14" s="18">
        <v>25.8</v>
      </c>
      <c r="D14" s="60"/>
      <c r="E14" s="60"/>
      <c r="F14" s="1"/>
      <c r="G14" s="15"/>
      <c r="H14" s="58"/>
      <c r="I14" s="58"/>
      <c r="J14" s="15"/>
      <c r="K14" s="15"/>
    </row>
    <row r="15" spans="1:11" x14ac:dyDescent="0.3">
      <c r="A15" s="18" t="s">
        <v>140</v>
      </c>
      <c r="B15" s="18">
        <v>8.9</v>
      </c>
      <c r="C15" s="18">
        <v>10.6</v>
      </c>
      <c r="D15" s="1"/>
      <c r="E15" s="1"/>
      <c r="F15" s="1"/>
      <c r="G15" s="15"/>
      <c r="H15" s="58"/>
      <c r="I15" s="58"/>
      <c r="J15" s="15"/>
      <c r="K15" s="15"/>
    </row>
    <row r="16" spans="1:11" x14ac:dyDescent="0.3">
      <c r="A16" s="18" t="s">
        <v>141</v>
      </c>
      <c r="B16" s="18">
        <v>9.6</v>
      </c>
      <c r="C16" s="18">
        <v>12.3</v>
      </c>
      <c r="D16" s="60"/>
      <c r="E16" s="60"/>
      <c r="F16" s="1"/>
      <c r="G16" s="15"/>
      <c r="H16" s="58"/>
      <c r="I16" s="15"/>
      <c r="J16" s="58"/>
      <c r="K16" s="58"/>
    </row>
    <row r="17" spans="1:11" x14ac:dyDescent="0.3">
      <c r="A17" s="18" t="s">
        <v>142</v>
      </c>
      <c r="B17" s="18">
        <v>4.5</v>
      </c>
      <c r="C17" s="18">
        <v>14.4</v>
      </c>
      <c r="D17" s="60"/>
      <c r="E17" s="60"/>
      <c r="F17" s="61"/>
      <c r="G17" s="60"/>
      <c r="H17" s="60"/>
      <c r="I17" s="15"/>
      <c r="J17" s="15"/>
      <c r="K17" s="15"/>
    </row>
    <row r="18" spans="1:11" x14ac:dyDescent="0.3">
      <c r="A18" s="18" t="s">
        <v>143</v>
      </c>
      <c r="B18" s="18">
        <v>13.3</v>
      </c>
      <c r="C18" s="18">
        <v>11</v>
      </c>
      <c r="D18" s="62"/>
      <c r="E18" s="15"/>
      <c r="F18" s="15"/>
      <c r="G18" s="15"/>
      <c r="H18" s="15"/>
      <c r="I18" s="15"/>
      <c r="J18" s="15"/>
      <c r="K18" s="15"/>
    </row>
    <row r="19" spans="1:11" x14ac:dyDescent="0.3">
      <c r="A19" s="18" t="s">
        <v>144</v>
      </c>
      <c r="B19" s="18">
        <v>18.2</v>
      </c>
      <c r="C19" s="18">
        <v>18.3</v>
      </c>
      <c r="D19" s="63"/>
      <c r="E19" s="15"/>
      <c r="F19" s="15"/>
      <c r="G19" s="15"/>
      <c r="H19" s="15"/>
      <c r="I19" s="15"/>
      <c r="J19" s="15"/>
      <c r="K19" s="15"/>
    </row>
    <row r="20" spans="1:11" x14ac:dyDescent="0.3">
      <c r="A20" s="18" t="s">
        <v>145</v>
      </c>
      <c r="B20" s="18">
        <v>4.5999999999999996</v>
      </c>
      <c r="C20" s="18">
        <v>10.8</v>
      </c>
      <c r="D20" s="64"/>
    </row>
    <row r="21" spans="1:11" x14ac:dyDescent="0.3">
      <c r="A21" s="18" t="s">
        <v>146</v>
      </c>
      <c r="B21" s="18">
        <v>11.9</v>
      </c>
      <c r="C21" s="18">
        <v>6.2</v>
      </c>
      <c r="D21" s="64"/>
    </row>
    <row r="22" spans="1:11" x14ac:dyDescent="0.3">
      <c r="A22" s="65" t="s">
        <v>147</v>
      </c>
      <c r="B22" s="64"/>
      <c r="C22" s="64"/>
    </row>
    <row r="23" spans="1:11" x14ac:dyDescent="0.3">
      <c r="A23" s="65" t="s">
        <v>148</v>
      </c>
      <c r="B23" s="64"/>
      <c r="C23" s="64"/>
    </row>
    <row r="24" spans="1:11" x14ac:dyDescent="0.3">
      <c r="A24" s="65"/>
      <c r="B24" s="64"/>
    </row>
    <row r="25" spans="1:11" x14ac:dyDescent="0.3">
      <c r="B25" s="65"/>
    </row>
    <row r="26" spans="1:11" x14ac:dyDescent="0.3">
      <c r="B26" s="65" t="s">
        <v>149</v>
      </c>
    </row>
    <row r="27" spans="1:11" x14ac:dyDescent="0.3">
      <c r="B27" s="65" t="s">
        <v>157</v>
      </c>
      <c r="C27" s="65" t="s">
        <v>158</v>
      </c>
    </row>
    <row r="28" spans="1:11" x14ac:dyDescent="0.3">
      <c r="B28" s="65" t="s">
        <v>150</v>
      </c>
      <c r="C28" s="65" t="s">
        <v>153</v>
      </c>
    </row>
    <row r="29" spans="1:11" x14ac:dyDescent="0.3">
      <c r="B29" s="65"/>
    </row>
    <row r="31" spans="1:11" x14ac:dyDescent="0.3">
      <c r="A31" s="65" t="s">
        <v>31</v>
      </c>
    </row>
    <row r="32" spans="1:11" x14ac:dyDescent="0.3">
      <c r="A32" s="65" t="s">
        <v>156</v>
      </c>
      <c r="D32" s="56" t="s">
        <v>151</v>
      </c>
    </row>
    <row r="33" spans="1:3" x14ac:dyDescent="0.3">
      <c r="A33" s="56" t="s">
        <v>152</v>
      </c>
      <c r="B33" s="65" t="s">
        <v>159</v>
      </c>
      <c r="C33" s="65" t="s">
        <v>153</v>
      </c>
    </row>
    <row r="35" spans="1:3" x14ac:dyDescent="0.3">
      <c r="A35" s="65"/>
      <c r="B35" s="65" t="s">
        <v>154</v>
      </c>
    </row>
    <row r="36" spans="1:3" x14ac:dyDescent="0.3">
      <c r="A36" s="65"/>
      <c r="B36" s="66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20" sqref="B20"/>
    </sheetView>
  </sheetViews>
  <sheetFormatPr defaultRowHeight="14.4" x14ac:dyDescent="0.3"/>
  <cols>
    <col min="2" max="2" width="14.109375" customWidth="1"/>
  </cols>
  <sheetData>
    <row r="1" spans="1:2" ht="36.75" customHeight="1" x14ac:dyDescent="0.3">
      <c r="A1" s="78" t="s">
        <v>57</v>
      </c>
      <c r="B1" s="79"/>
    </row>
    <row r="2" spans="1:2" ht="36.75" customHeight="1" thickBot="1" x14ac:dyDescent="0.35">
      <c r="A2" s="80"/>
      <c r="B2" s="81"/>
    </row>
    <row r="4" spans="1:2" x14ac:dyDescent="0.3">
      <c r="A4" s="12" t="s">
        <v>21</v>
      </c>
      <c r="B4" s="13" t="s">
        <v>58</v>
      </c>
    </row>
    <row r="5" spans="1:2" x14ac:dyDescent="0.3">
      <c r="A5" s="12">
        <v>1</v>
      </c>
      <c r="B5" s="12">
        <v>0.97499999999999998</v>
      </c>
    </row>
    <row r="6" spans="1:2" x14ac:dyDescent="0.3">
      <c r="A6" s="12">
        <v>2</v>
      </c>
      <c r="B6" s="12">
        <v>0.84199999999999997</v>
      </c>
    </row>
    <row r="7" spans="1:2" ht="16.5" customHeight="1" x14ac:dyDescent="0.3">
      <c r="A7" s="12">
        <v>3</v>
      </c>
      <c r="B7" s="12">
        <v>0.70799999999999996</v>
      </c>
    </row>
    <row r="8" spans="1:2" x14ac:dyDescent="0.3">
      <c r="A8" s="12">
        <v>4</v>
      </c>
      <c r="B8" s="12">
        <v>0.624</v>
      </c>
    </row>
    <row r="9" spans="1:2" x14ac:dyDescent="0.3">
      <c r="A9" s="12">
        <v>5</v>
      </c>
      <c r="B9" s="12">
        <v>0.56299999999999994</v>
      </c>
    </row>
    <row r="10" spans="1:2" x14ac:dyDescent="0.3">
      <c r="A10" s="12">
        <v>6</v>
      </c>
      <c r="B10" s="12">
        <v>0.51900000000000002</v>
      </c>
    </row>
    <row r="11" spans="1:2" x14ac:dyDescent="0.3">
      <c r="A11" s="12">
        <v>7</v>
      </c>
      <c r="B11" s="12">
        <v>0.48299999999999998</v>
      </c>
    </row>
    <row r="12" spans="1:2" x14ac:dyDescent="0.3">
      <c r="A12" s="12">
        <v>8</v>
      </c>
      <c r="B12" s="12">
        <v>0.45400000000000001</v>
      </c>
    </row>
    <row r="13" spans="1:2" x14ac:dyDescent="0.3">
      <c r="A13" s="12">
        <v>9</v>
      </c>
      <c r="B13" s="12">
        <v>0.43</v>
      </c>
    </row>
    <row r="14" spans="1:2" x14ac:dyDescent="0.3">
      <c r="A14" s="12">
        <v>10</v>
      </c>
      <c r="B14" s="12">
        <v>0.4</v>
      </c>
    </row>
    <row r="15" spans="1:2" x14ac:dyDescent="0.3">
      <c r="A15" s="12">
        <v>11</v>
      </c>
      <c r="B15" s="12">
        <v>0.39100000000000001</v>
      </c>
    </row>
    <row r="16" spans="1:2" x14ac:dyDescent="0.3">
      <c r="A16" s="12">
        <v>12</v>
      </c>
      <c r="B16" s="12">
        <v>0.375</v>
      </c>
    </row>
    <row r="17" spans="1:2" x14ac:dyDescent="0.3">
      <c r="A17" s="12">
        <v>13</v>
      </c>
      <c r="B17" s="12">
        <v>0.36099999999999999</v>
      </c>
    </row>
    <row r="18" spans="1:2" x14ac:dyDescent="0.3">
      <c r="A18" s="12">
        <v>14</v>
      </c>
      <c r="B18" s="12">
        <v>0.34899999999999998</v>
      </c>
    </row>
    <row r="19" spans="1:2" x14ac:dyDescent="0.3">
      <c r="A19" s="12">
        <v>15</v>
      </c>
      <c r="B19" s="12">
        <v>0.33800000000000002</v>
      </c>
    </row>
    <row r="20" spans="1:2" x14ac:dyDescent="0.3">
      <c r="A20" s="12">
        <v>16</v>
      </c>
      <c r="B20" s="14">
        <v>0.32700000000000001</v>
      </c>
    </row>
    <row r="21" spans="1:2" x14ac:dyDescent="0.3">
      <c r="A21" s="12">
        <v>17</v>
      </c>
      <c r="B21" s="12">
        <v>0.318</v>
      </c>
    </row>
    <row r="22" spans="1:2" x14ac:dyDescent="0.3">
      <c r="A22" s="12">
        <v>18</v>
      </c>
      <c r="B22" s="12">
        <v>0.309</v>
      </c>
    </row>
    <row r="23" spans="1:2" x14ac:dyDescent="0.3">
      <c r="A23" s="12">
        <v>19</v>
      </c>
      <c r="B23" s="12">
        <v>0.30099999999999999</v>
      </c>
    </row>
    <row r="24" spans="1:2" x14ac:dyDescent="0.3">
      <c r="A24" s="12">
        <v>20</v>
      </c>
      <c r="B24" s="12">
        <v>0.29399999999999998</v>
      </c>
    </row>
    <row r="25" spans="1:2" x14ac:dyDescent="0.3">
      <c r="A25" s="12">
        <v>21</v>
      </c>
      <c r="B25" s="12">
        <v>0.28699999999999998</v>
      </c>
    </row>
    <row r="26" spans="1:2" x14ac:dyDescent="0.3">
      <c r="A26" s="12">
        <v>22</v>
      </c>
      <c r="B26" s="12">
        <v>0.28100000000000003</v>
      </c>
    </row>
    <row r="27" spans="1:2" x14ac:dyDescent="0.3">
      <c r="A27" s="12">
        <v>23</v>
      </c>
      <c r="B27" s="12">
        <v>0.27500000000000002</v>
      </c>
    </row>
    <row r="28" spans="1:2" x14ac:dyDescent="0.3">
      <c r="A28" s="12">
        <v>24</v>
      </c>
      <c r="B28" s="12">
        <v>0.26900000000000002</v>
      </c>
    </row>
    <row r="29" spans="1:2" x14ac:dyDescent="0.3">
      <c r="A29" s="12">
        <v>25</v>
      </c>
      <c r="B29" s="12">
        <v>0.26400000000000001</v>
      </c>
    </row>
    <row r="30" spans="1:2" x14ac:dyDescent="0.3">
      <c r="A30" s="12">
        <v>26</v>
      </c>
      <c r="B30" s="12">
        <v>0.25900000000000001</v>
      </c>
    </row>
    <row r="31" spans="1:2" x14ac:dyDescent="0.3">
      <c r="A31" s="12">
        <v>27</v>
      </c>
      <c r="B31" s="12">
        <v>0.254</v>
      </c>
    </row>
    <row r="32" spans="1:2" x14ac:dyDescent="0.3">
      <c r="A32" s="12">
        <v>28</v>
      </c>
      <c r="B32" s="12">
        <v>0.25</v>
      </c>
    </row>
    <row r="33" spans="1:2" x14ac:dyDescent="0.3">
      <c r="A33" s="12">
        <v>29</v>
      </c>
      <c r="B33" s="12">
        <v>0.246</v>
      </c>
    </row>
    <row r="34" spans="1:2" x14ac:dyDescent="0.3">
      <c r="A34" s="12">
        <v>30</v>
      </c>
      <c r="B34" s="12">
        <v>0.24199999999999999</v>
      </c>
    </row>
    <row r="35" spans="1:2" x14ac:dyDescent="0.3">
      <c r="A35" s="12">
        <v>31</v>
      </c>
      <c r="B35" s="12">
        <v>0.23799999999999999</v>
      </c>
    </row>
    <row r="36" spans="1:2" x14ac:dyDescent="0.3">
      <c r="A36" s="12">
        <v>32</v>
      </c>
      <c r="B36" s="12">
        <v>0.23400000000000001</v>
      </c>
    </row>
    <row r="37" spans="1:2" x14ac:dyDescent="0.3">
      <c r="A37" s="12">
        <v>33</v>
      </c>
      <c r="B37" s="12">
        <v>0.23100000000000001</v>
      </c>
    </row>
    <row r="38" spans="1:2" x14ac:dyDescent="0.3">
      <c r="A38" s="12">
        <v>34</v>
      </c>
      <c r="B38" s="12">
        <v>0.22700000000000001</v>
      </c>
    </row>
    <row r="39" spans="1:2" x14ac:dyDescent="0.3">
      <c r="A39" s="12">
        <v>35</v>
      </c>
      <c r="B39" s="12">
        <v>0.224</v>
      </c>
    </row>
    <row r="40" spans="1:2" x14ac:dyDescent="0.3">
      <c r="A40" s="12">
        <v>36</v>
      </c>
      <c r="B40" s="12">
        <v>0.221</v>
      </c>
    </row>
    <row r="41" spans="1:2" x14ac:dyDescent="0.3">
      <c r="A41" s="12">
        <v>37</v>
      </c>
      <c r="B41" s="12">
        <v>0.218</v>
      </c>
    </row>
    <row r="42" spans="1:2" x14ac:dyDescent="0.3">
      <c r="A42" s="12">
        <v>38</v>
      </c>
      <c r="B42" s="12">
        <v>0.215</v>
      </c>
    </row>
    <row r="43" spans="1:2" x14ac:dyDescent="0.3">
      <c r="A43" s="12">
        <v>39</v>
      </c>
      <c r="B43" s="12">
        <v>0.21299999999999999</v>
      </c>
    </row>
    <row r="44" spans="1:2" x14ac:dyDescent="0.3">
      <c r="A44" s="12">
        <v>40</v>
      </c>
      <c r="B44" s="12">
        <v>0.21</v>
      </c>
    </row>
  </sheetData>
  <mergeCells count="1">
    <mergeCell ref="A1:B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test normality 1</vt:lpstr>
      <vt:lpstr>test normality 2</vt:lpstr>
      <vt:lpstr>T-test jednost</vt:lpstr>
      <vt:lpstr>kritické hodnoty tabulky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Copjakova</cp:lastModifiedBy>
  <dcterms:created xsi:type="dcterms:W3CDTF">2011-11-03T11:04:57Z</dcterms:created>
  <dcterms:modified xsi:type="dcterms:W3CDTF">2023-12-06T10:48:55Z</dcterms:modified>
</cp:coreProperties>
</file>