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nata\statistica\statistika 2019\"/>
    </mc:Choice>
  </mc:AlternateContent>
  <bookViews>
    <workbookView xWindow="240" yWindow="120" windowWidth="13260" windowHeight="8328"/>
  </bookViews>
  <sheets>
    <sheet name="praxe 1" sheetId="8" r:id="rId1"/>
    <sheet name="praxe 2" sheetId="6" r:id="rId2"/>
    <sheet name="praxe 3" sheetId="4" r:id="rId3"/>
    <sheet name="praxe 4" sheetId="3" r:id="rId4"/>
  </sheets>
  <definedNames>
    <definedName name="solver_eng" localSheetId="2" hidden="1">1</definedName>
    <definedName name="solver_neg" localSheetId="2" hidden="1">1</definedName>
    <definedName name="solver_num" localSheetId="2" hidden="1">0</definedName>
    <definedName name="solver_opt" localSheetId="2" hidden="1">'praxe 3'!$G$9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62913"/>
</workbook>
</file>

<file path=xl/calcChain.xml><?xml version="1.0" encoding="utf-8"?>
<calcChain xmlns="http://schemas.openxmlformats.org/spreadsheetml/2006/main">
  <c r="D19" i="3" l="1"/>
  <c r="C49" i="4" l="1"/>
  <c r="B44" i="4"/>
  <c r="H27" i="6"/>
  <c r="H25" i="6"/>
  <c r="B45" i="8"/>
  <c r="B46" i="8"/>
  <c r="J11" i="4" l="1"/>
  <c r="J12" i="4"/>
  <c r="J13" i="4"/>
  <c r="J14" i="4"/>
  <c r="J16" i="4" s="1"/>
  <c r="J15" i="4"/>
  <c r="J10" i="4"/>
  <c r="I10" i="4"/>
  <c r="I11" i="4" s="1"/>
  <c r="I12" i="4" s="1"/>
  <c r="I13" i="4" s="1"/>
  <c r="I14" i="4" s="1"/>
  <c r="I15" i="4" s="1"/>
  <c r="F38" i="8"/>
  <c r="F40" i="8" l="1"/>
  <c r="F37" i="8"/>
  <c r="B43" i="4" l="1"/>
  <c r="B42" i="4"/>
  <c r="F16" i="6"/>
  <c r="F15" i="6"/>
  <c r="G15" i="6" s="1"/>
  <c r="G20" i="6" s="1"/>
  <c r="B23" i="6"/>
  <c r="B22" i="6"/>
  <c r="B21" i="6"/>
  <c r="H15" i="6" l="1"/>
  <c r="H20" i="6" s="1"/>
  <c r="H19" i="3"/>
  <c r="D23" i="3" s="1"/>
  <c r="J19" i="3" l="1"/>
  <c r="D25" i="3" s="1"/>
  <c r="H16" i="4"/>
  <c r="B48" i="4" l="1"/>
</calcChain>
</file>

<file path=xl/sharedStrings.xml><?xml version="1.0" encoding="utf-8"?>
<sst xmlns="http://schemas.openxmlformats.org/spreadsheetml/2006/main" count="76" uniqueCount="66">
  <si>
    <t>kritická hodnota</t>
  </si>
  <si>
    <t>3b</t>
  </si>
  <si>
    <t>V oblasti Kutné hory s vysokou kontaminací As v půdě, byl sledován možný transfer As do pícnin pěstovaných na těchto půdách.</t>
  </si>
  <si>
    <t>As v půdě</t>
  </si>
  <si>
    <t>As v pícnině</t>
  </si>
  <si>
    <t>r</t>
  </si>
  <si>
    <t>test krit</t>
  </si>
  <si>
    <t>krit hodnota</t>
  </si>
  <si>
    <t>odpověď</t>
  </si>
  <si>
    <t>Ho: r=0</t>
  </si>
  <si>
    <t>T.INV nebo</t>
  </si>
  <si>
    <t>4b</t>
  </si>
  <si>
    <t>střední hodnota</t>
  </si>
  <si>
    <t>analýza</t>
  </si>
  <si>
    <t>alfa</t>
  </si>
  <si>
    <t>interval spolehlivosti pro rozptyl</t>
  </si>
  <si>
    <t>chi2</t>
  </si>
  <si>
    <t>DH</t>
  </si>
  <si>
    <t>HH</t>
  </si>
  <si>
    <t>chi2(1-a/2)</t>
  </si>
  <si>
    <t>chi2(a/2)</t>
  </si>
  <si>
    <t>interval spolehlivosti pro směrodatnou odchylku</t>
  </si>
  <si>
    <t>průměr</t>
  </si>
  <si>
    <t>smodch odhad</t>
  </si>
  <si>
    <t>výběr rozptyl</t>
  </si>
  <si>
    <t>Byly stanoveny obsahy Zr v rutilu, pro účely stanovení teploty metamorfózy (termometr založený na obsahu Zr v rutilu, jehož vstup do struktury rutilu je teplotně závislý)</t>
  </si>
  <si>
    <t>Zr [ppm]</t>
  </si>
  <si>
    <t>Urci interval spolehlivosti pro směrodatnou odchylku obsahu Zr v rutilu pro spolehlivost 99%.</t>
  </si>
  <si>
    <t>Pracuj tedy s hladinou významnosti 1%</t>
  </si>
  <si>
    <t>testovací kritérium</t>
  </si>
  <si>
    <t>nulová hypotéza</t>
  </si>
  <si>
    <t>V tabulce jsou uvedená spočtená stáří monazitu pro provedených 32 analýz monazitů.</t>
  </si>
  <si>
    <t>stáří (Ma)</t>
  </si>
  <si>
    <t>analýza č.</t>
  </si>
  <si>
    <t>dolní hranice intervalu spolehlivosti</t>
  </si>
  <si>
    <t>horní hranice intervalu spolehlivosti</t>
  </si>
  <si>
    <t>střední hodnota stáří monazitů odpovídá deklarované hodnotě 340 Ma ano/ne</t>
  </si>
  <si>
    <t>V laboratoři EMP byly provedené nové kalibrace přístroje a posléze byl analyzovaný referenční standard monazitu.</t>
  </si>
  <si>
    <t xml:space="preserve">Na standardu monazitu bylo provedeno 32 analýz a pro tyto analýzy bylo na základě stanoveného obsahu Th, U a Pb v monazitu spočtené jeho stáří. </t>
  </si>
  <si>
    <t>V tabulce jsou uvedené koncentrace As v půdě (mg/kg) a obsah As v pícnině ( (mg/kg)) pěstované na této půdě.</t>
  </si>
  <si>
    <t>pearsonův korelační koef.</t>
  </si>
  <si>
    <t>Otestujte sílu korelačního koeficientu a zjistěte, zda je korelace statisticky významná? Pracujte s hladinou významnosti 5%.</t>
  </si>
  <si>
    <t>1.395&lt;2.262 Ho platí, r=0 korelace mezi soubory neexistuje</t>
  </si>
  <si>
    <t>Vyšetři, zda existuje lineární závislost obsahu As v pícnině na obsahu As v půdě (utvoř graf, přidej spojnice trendu, rovnici regresní funkce, spočti pearsonův korelační koeficient)</t>
  </si>
  <si>
    <t>Směrodatná odchylka pro obsah Zr leží se spolehlivostí 99% v intervalu 19.4-71.4 ppm.</t>
  </si>
  <si>
    <t>Utvoř histogram pro tato data. Při tvorbě histogramu užijte funkci histogram, ale předem si stanovte vlastní hranice s použitím Sturgerssova pravidla.</t>
  </si>
  <si>
    <t>Spočti průměrnou hodnotu stáří monazitu (předpokládáme normální rozdělení stáří monazitu)</t>
  </si>
  <si>
    <t>Ověř, zda střední hodnota stáří monazitů odpovídá deklarované hodnotě 340 Ma.</t>
  </si>
  <si>
    <t>Pracuj s hladinou významnosti 5%.</t>
  </si>
  <si>
    <t>Utvoř histogram absolutních četností, histogram kumulovaných absolutních četností a histogram relativních četností.</t>
  </si>
  <si>
    <t>N</t>
  </si>
  <si>
    <t>f</t>
  </si>
  <si>
    <t>n</t>
  </si>
  <si>
    <t>3.5b</t>
  </si>
  <si>
    <t>2.5b</t>
  </si>
  <si>
    <r>
      <t>2.3</t>
    </r>
    <r>
      <rPr>
        <sz val="10"/>
        <rFont val="Calibri"/>
        <family val="2"/>
        <charset val="238"/>
      </rPr>
      <t>˃</t>
    </r>
    <r>
      <rPr>
        <sz val="10"/>
        <rFont val="Arial CE"/>
        <charset val="238"/>
      </rPr>
      <t>2.03 Ho nepříjímám, neodpovídá deklarované hodnotě</t>
    </r>
  </si>
  <si>
    <t>337.25=340 Ma, průměrné stáří odpovídá deklarovanému stáří 340 Ma</t>
  </si>
  <si>
    <t>sturg. Prav</t>
  </si>
  <si>
    <t>min</t>
  </si>
  <si>
    <t>max</t>
  </si>
  <si>
    <t>variační rozpětí</t>
  </si>
  <si>
    <t>počet int</t>
  </si>
  <si>
    <t>šířka int</t>
  </si>
  <si>
    <t>utvořím 6 intervalů se šířkou 5 Ma (samozřejmě, že tvorba hranic je značně subjektivní, nemusíte je mít stejné jako já)</t>
  </si>
  <si>
    <t>hranice</t>
  </si>
  <si>
    <t>horní hranice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</si>
</sst>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0" fillId="2" borderId="0" xfId="0" applyFill="1"/>
    <xf numFmtId="0" fontId="3" fillId="0" borderId="0" xfId="0" applyFont="1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NumberFormat="1" applyFill="1" applyBorder="1" applyAlignment="1"/>
    <xf numFmtId="0" fontId="4" fillId="0" borderId="2" xfId="0" applyFont="1" applyFill="1" applyBorder="1" applyAlignment="1">
      <alignment horizontal="center"/>
    </xf>
    <xf numFmtId="0" fontId="5" fillId="0" borderId="0" xfId="0" applyFont="1"/>
    <xf numFmtId="0" fontId="0" fillId="2" borderId="0" xfId="0" applyFill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Fill="1" applyBorder="1"/>
    <xf numFmtId="0" fontId="0" fillId="3" borderId="0" xfId="0" applyFill="1"/>
    <xf numFmtId="0" fontId="0" fillId="0" borderId="1" xfId="0" applyFill="1" applyBorder="1" applyAlignment="1"/>
    <xf numFmtId="0" fontId="0" fillId="4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/>
              <a:t>Histogram absolutních četností</a:t>
            </a:r>
          </a:p>
        </c:rich>
      </c:tx>
      <c:layout>
        <c:manualLayout>
          <c:xMode val="edge"/>
          <c:yMode val="edge"/>
          <c:x val="0.27511264216972875"/>
          <c:y val="3.738317757009345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Četnost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'praxe 3'!$G$10:$G$15</c:f>
              <c:numCache>
                <c:formatCode>General</c:formatCode>
                <c:ptCount val="6"/>
                <c:pt idx="0">
                  <c:v>330</c:v>
                </c:pt>
                <c:pt idx="1">
                  <c:v>335</c:v>
                </c:pt>
                <c:pt idx="2">
                  <c:v>340</c:v>
                </c:pt>
                <c:pt idx="3">
                  <c:v>345</c:v>
                </c:pt>
                <c:pt idx="4">
                  <c:v>350</c:v>
                </c:pt>
                <c:pt idx="5">
                  <c:v>355</c:v>
                </c:pt>
              </c:numCache>
            </c:numRef>
          </c:cat>
          <c:val>
            <c:numRef>
              <c:f>'praxe 3'!$H$10:$H$15</c:f>
              <c:numCache>
                <c:formatCode>General</c:formatCode>
                <c:ptCount val="6"/>
                <c:pt idx="0">
                  <c:v>4</c:v>
                </c:pt>
                <c:pt idx="1">
                  <c:v>9</c:v>
                </c:pt>
                <c:pt idx="2">
                  <c:v>11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6-4FA0-AB5E-A1F7412F6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351911664"/>
        <c:axId val="351912056"/>
      </c:barChart>
      <c:catAx>
        <c:axId val="35191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Třídy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1912056"/>
        <c:crosses val="autoZero"/>
        <c:auto val="1"/>
        <c:lblAlgn val="ctr"/>
        <c:lblOffset val="100"/>
        <c:noMultiLvlLbl val="0"/>
      </c:catAx>
      <c:valAx>
        <c:axId val="351912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1911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/>
              <a:t>Histogram kumulovaných absolutních četností</a:t>
            </a:r>
          </a:p>
        </c:rich>
      </c:tx>
      <c:layout>
        <c:manualLayout>
          <c:xMode val="edge"/>
          <c:yMode val="edge"/>
          <c:x val="0.27858486439195101"/>
          <c:y val="4.153686396677051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Četnost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'praxe 3'!$G$10:$G$15</c:f>
              <c:numCache>
                <c:formatCode>General</c:formatCode>
                <c:ptCount val="6"/>
                <c:pt idx="0">
                  <c:v>330</c:v>
                </c:pt>
                <c:pt idx="1">
                  <c:v>335</c:v>
                </c:pt>
                <c:pt idx="2">
                  <c:v>340</c:v>
                </c:pt>
                <c:pt idx="3">
                  <c:v>345</c:v>
                </c:pt>
                <c:pt idx="4">
                  <c:v>350</c:v>
                </c:pt>
                <c:pt idx="5">
                  <c:v>355</c:v>
                </c:pt>
              </c:numCache>
            </c:numRef>
          </c:cat>
          <c:val>
            <c:numRef>
              <c:f>'praxe 3'!$I$10:$I$15</c:f>
              <c:numCache>
                <c:formatCode>General</c:formatCode>
                <c:ptCount val="6"/>
                <c:pt idx="0">
                  <c:v>4</c:v>
                </c:pt>
                <c:pt idx="1">
                  <c:v>13</c:v>
                </c:pt>
                <c:pt idx="2">
                  <c:v>24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4-4B09-85ED-E35B6CCC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351911664"/>
        <c:axId val="351912056"/>
      </c:barChart>
      <c:catAx>
        <c:axId val="35191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Třídy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1912056"/>
        <c:crosses val="autoZero"/>
        <c:auto val="1"/>
        <c:lblAlgn val="ctr"/>
        <c:lblOffset val="100"/>
        <c:noMultiLvlLbl val="0"/>
      </c:catAx>
      <c:valAx>
        <c:axId val="351912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1911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/>
              <a:t>Histogram relativních</a:t>
            </a:r>
            <a:r>
              <a:rPr lang="cs-CZ" sz="1200" baseline="0"/>
              <a:t> </a:t>
            </a:r>
            <a:r>
              <a:rPr lang="cs-CZ" sz="1200"/>
              <a:t>četností</a:t>
            </a:r>
          </a:p>
        </c:rich>
      </c:tx>
      <c:layout>
        <c:manualLayout>
          <c:xMode val="edge"/>
          <c:yMode val="edge"/>
          <c:x val="0.27858486439195101"/>
          <c:y val="4.153686396677051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Četnost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'praxe 3'!$G$10:$G$15</c:f>
              <c:numCache>
                <c:formatCode>General</c:formatCode>
                <c:ptCount val="6"/>
                <c:pt idx="0">
                  <c:v>330</c:v>
                </c:pt>
                <c:pt idx="1">
                  <c:v>335</c:v>
                </c:pt>
                <c:pt idx="2">
                  <c:v>340</c:v>
                </c:pt>
                <c:pt idx="3">
                  <c:v>345</c:v>
                </c:pt>
                <c:pt idx="4">
                  <c:v>350</c:v>
                </c:pt>
                <c:pt idx="5">
                  <c:v>355</c:v>
                </c:pt>
              </c:numCache>
            </c:numRef>
          </c:cat>
          <c:val>
            <c:numRef>
              <c:f>'praxe 3'!$J$10:$J$15</c:f>
              <c:numCache>
                <c:formatCode>General</c:formatCode>
                <c:ptCount val="6"/>
                <c:pt idx="0">
                  <c:v>0.125</c:v>
                </c:pt>
                <c:pt idx="1">
                  <c:v>0.28125</c:v>
                </c:pt>
                <c:pt idx="2">
                  <c:v>0.34375</c:v>
                </c:pt>
                <c:pt idx="3">
                  <c:v>0.125</c:v>
                </c:pt>
                <c:pt idx="4">
                  <c:v>6.25E-2</c:v>
                </c:pt>
                <c:pt idx="5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2-485A-BDF4-82F56D5FA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351911664"/>
        <c:axId val="351912056"/>
      </c:barChart>
      <c:catAx>
        <c:axId val="35191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Třídy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1912056"/>
        <c:crosses val="autoZero"/>
        <c:auto val="1"/>
        <c:lblAlgn val="ctr"/>
        <c:lblOffset val="100"/>
        <c:noMultiLvlLbl val="0"/>
      </c:catAx>
      <c:valAx>
        <c:axId val="351912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f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1911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1.8889541120984555E-2"/>
                  <c:y val="-0.22045124167171412"/>
                </c:manualLayout>
              </c:layout>
              <c:numFmt formatCode="General" sourceLinked="0"/>
            </c:trendlineLbl>
          </c:trendline>
          <c:xVal>
            <c:numRef>
              <c:f>'praxe 4'!$A$7:$A$17</c:f>
              <c:numCache>
                <c:formatCode>General</c:formatCode>
                <c:ptCount val="11"/>
                <c:pt idx="0">
                  <c:v>2789</c:v>
                </c:pt>
                <c:pt idx="1">
                  <c:v>1200</c:v>
                </c:pt>
                <c:pt idx="2">
                  <c:v>319</c:v>
                </c:pt>
                <c:pt idx="3">
                  <c:v>68</c:v>
                </c:pt>
                <c:pt idx="4">
                  <c:v>448</c:v>
                </c:pt>
                <c:pt idx="5">
                  <c:v>1846</c:v>
                </c:pt>
                <c:pt idx="6">
                  <c:v>670</c:v>
                </c:pt>
                <c:pt idx="7">
                  <c:v>207</c:v>
                </c:pt>
                <c:pt idx="8">
                  <c:v>839</c:v>
                </c:pt>
                <c:pt idx="9">
                  <c:v>372</c:v>
                </c:pt>
                <c:pt idx="10">
                  <c:v>1689</c:v>
                </c:pt>
              </c:numCache>
            </c:numRef>
          </c:xVal>
          <c:yVal>
            <c:numRef>
              <c:f>'praxe 4'!$B$7:$B$17</c:f>
              <c:numCache>
                <c:formatCode>General</c:formatCode>
                <c:ptCount val="11"/>
                <c:pt idx="0">
                  <c:v>9.6</c:v>
                </c:pt>
                <c:pt idx="1">
                  <c:v>4.2</c:v>
                </c:pt>
                <c:pt idx="2">
                  <c:v>5</c:v>
                </c:pt>
                <c:pt idx="3">
                  <c:v>3.8</c:v>
                </c:pt>
                <c:pt idx="4">
                  <c:v>4.8</c:v>
                </c:pt>
                <c:pt idx="5">
                  <c:v>2.9</c:v>
                </c:pt>
                <c:pt idx="6">
                  <c:v>2.8</c:v>
                </c:pt>
                <c:pt idx="7">
                  <c:v>3.9</c:v>
                </c:pt>
                <c:pt idx="8">
                  <c:v>0.5</c:v>
                </c:pt>
                <c:pt idx="9">
                  <c:v>0.2</c:v>
                </c:pt>
                <c:pt idx="10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90-49D7-BE21-9A9235500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912840"/>
        <c:axId val="351913232"/>
      </c:scatterChart>
      <c:valAx>
        <c:axId val="351912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 </a:t>
                </a:r>
                <a:r>
                  <a:rPr lang="cs-CZ"/>
                  <a:t>půda </a:t>
                </a:r>
                <a:r>
                  <a:rPr lang="en-US"/>
                  <a:t>(mg/kg)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1913232"/>
        <c:crosses val="autoZero"/>
        <c:crossBetween val="midCat"/>
      </c:valAx>
      <c:valAx>
        <c:axId val="351913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As pícnina (mg/kg)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1912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876300</xdr:colOff>
      <xdr:row>8</xdr:row>
      <xdr:rowOff>180975</xdr:rowOff>
    </xdr:from>
    <xdr:to>
      <xdr:col>9</xdr:col>
      <xdr:colOff>373953</xdr:colOff>
      <xdr:row>12</xdr:row>
      <xdr:rowOff>146135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1457325"/>
          <a:ext cx="1593153" cy="660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356235</xdr:colOff>
      <xdr:row>8</xdr:row>
      <xdr:rowOff>49531</xdr:rowOff>
    </xdr:from>
    <xdr:to>
      <xdr:col>16</xdr:col>
      <xdr:colOff>356235</xdr:colOff>
      <xdr:row>22</xdr:row>
      <xdr:rowOff>53341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22</xdr:row>
      <xdr:rowOff>60961</xdr:rowOff>
    </xdr:from>
    <xdr:to>
      <xdr:col>16</xdr:col>
      <xdr:colOff>381000</xdr:colOff>
      <xdr:row>36</xdr:row>
      <xdr:rowOff>106681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304800</xdr:colOff>
      <xdr:row>36</xdr:row>
      <xdr:rowOff>91440</xdr:rowOff>
    </xdr:from>
    <xdr:to>
      <xdr:col>16</xdr:col>
      <xdr:colOff>304800</xdr:colOff>
      <xdr:row>50</xdr:row>
      <xdr:rowOff>137160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4</xdr:row>
      <xdr:rowOff>0</xdr:rowOff>
    </xdr:from>
    <xdr:to>
      <xdr:col>17</xdr:col>
      <xdr:colOff>295275</xdr:colOff>
      <xdr:row>16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373380</xdr:colOff>
          <xdr:row>14</xdr:row>
          <xdr:rowOff>121920</xdr:rowOff>
        </xdr:from>
        <xdr:to>
          <xdr:col>7</xdr:col>
          <xdr:colOff>350520</xdr:colOff>
          <xdr:row>17</xdr:row>
          <xdr:rowOff>60960</xdr:rowOff>
        </xdr:to>
        <xdr:sp macro="" textlink="">
          <xdr:nvSpPr>
            <xdr:cNvPr id="3073" name="Object 2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12" workbookViewId="0">
      <selection activeCell="H23" sqref="H23"/>
    </sheetView>
  </sheetViews>
  <sheetFormatPr defaultRowHeight="13.2" x14ac:dyDescent="0.25"/>
  <cols>
    <col min="1" max="1" width="15.109375" customWidth="1"/>
    <col min="2" max="2" width="14.33203125" customWidth="1"/>
    <col min="6" max="6" width="16.44140625" bestFit="1" customWidth="1"/>
  </cols>
  <sheetData>
    <row r="1" spans="1:15" x14ac:dyDescent="0.25">
      <c r="A1" t="s">
        <v>37</v>
      </c>
    </row>
    <row r="2" spans="1:15" x14ac:dyDescent="0.25">
      <c r="A2" t="s">
        <v>38</v>
      </c>
    </row>
    <row r="3" spans="1:15" x14ac:dyDescent="0.25">
      <c r="A3" t="s">
        <v>31</v>
      </c>
    </row>
    <row r="4" spans="1:15" x14ac:dyDescent="0.25">
      <c r="A4" t="s">
        <v>46</v>
      </c>
      <c r="N4" s="4" t="s">
        <v>54</v>
      </c>
    </row>
    <row r="5" spans="1:15" x14ac:dyDescent="0.25">
      <c r="A5" t="s">
        <v>47</v>
      </c>
      <c r="N5" s="4"/>
    </row>
    <row r="6" spans="1:15" x14ac:dyDescent="0.25">
      <c r="A6" t="s">
        <v>48</v>
      </c>
      <c r="N6" s="4"/>
    </row>
    <row r="7" spans="1:15" x14ac:dyDescent="0.25">
      <c r="F7" s="6"/>
      <c r="G7" s="6"/>
      <c r="H7" s="6"/>
      <c r="I7" s="6"/>
      <c r="J7" s="6"/>
      <c r="K7" s="6"/>
      <c r="L7" s="6"/>
    </row>
    <row r="8" spans="1:15" ht="14.4" x14ac:dyDescent="0.3">
      <c r="A8" t="s">
        <v>33</v>
      </c>
      <c r="B8" t="s">
        <v>32</v>
      </c>
      <c r="D8" s="6"/>
      <c r="E8" s="6"/>
      <c r="F8" s="6"/>
      <c r="G8" s="7"/>
      <c r="H8" s="6"/>
      <c r="I8" s="6"/>
      <c r="J8" s="6"/>
      <c r="K8" s="6"/>
      <c r="L8" s="6"/>
      <c r="O8" s="5"/>
    </row>
    <row r="9" spans="1:15" x14ac:dyDescent="0.25">
      <c r="A9" s="3">
        <v>1</v>
      </c>
      <c r="B9" s="3">
        <v>330</v>
      </c>
      <c r="D9" s="6"/>
      <c r="E9" s="6"/>
      <c r="F9" s="6"/>
      <c r="G9" s="19"/>
      <c r="H9" s="19"/>
      <c r="I9" s="6"/>
      <c r="J9" s="6"/>
      <c r="K9" s="6"/>
      <c r="L9" s="6"/>
    </row>
    <row r="10" spans="1:15" x14ac:dyDescent="0.25">
      <c r="A10" s="3">
        <v>2</v>
      </c>
      <c r="B10" s="3">
        <v>338</v>
      </c>
      <c r="D10" s="6"/>
      <c r="E10" s="6"/>
      <c r="F10" s="6"/>
      <c r="G10" s="8"/>
      <c r="H10" s="1"/>
      <c r="I10" s="6"/>
      <c r="J10" s="6"/>
      <c r="K10" s="6"/>
      <c r="L10" s="6"/>
    </row>
    <row r="11" spans="1:15" x14ac:dyDescent="0.25">
      <c r="A11" s="3">
        <v>3</v>
      </c>
      <c r="B11" s="3">
        <v>332</v>
      </c>
      <c r="D11" s="6"/>
      <c r="E11" s="6"/>
      <c r="F11" s="6"/>
      <c r="G11" s="8"/>
      <c r="H11" s="1"/>
      <c r="I11" s="6"/>
      <c r="J11" s="6"/>
      <c r="K11" s="6"/>
      <c r="L11" s="6"/>
    </row>
    <row r="12" spans="1:15" x14ac:dyDescent="0.25">
      <c r="A12" s="3">
        <v>4</v>
      </c>
      <c r="B12" s="3">
        <v>339</v>
      </c>
      <c r="D12" s="6"/>
      <c r="E12" s="6"/>
      <c r="F12" s="6"/>
      <c r="G12" s="8"/>
      <c r="H12" s="1"/>
      <c r="I12" s="6"/>
      <c r="J12" s="6"/>
      <c r="K12" s="6"/>
      <c r="L12" s="6"/>
    </row>
    <row r="13" spans="1:15" x14ac:dyDescent="0.25">
      <c r="A13" s="3">
        <v>5</v>
      </c>
      <c r="B13" s="3">
        <v>326</v>
      </c>
      <c r="D13" s="6"/>
      <c r="E13" s="6"/>
      <c r="F13" s="6"/>
      <c r="G13" s="8"/>
      <c r="H13" s="1"/>
      <c r="I13" s="6"/>
      <c r="J13" s="6"/>
      <c r="K13" s="6"/>
      <c r="L13" s="6"/>
    </row>
    <row r="14" spans="1:15" x14ac:dyDescent="0.25">
      <c r="A14" s="3">
        <v>6</v>
      </c>
      <c r="B14" s="3">
        <v>327</v>
      </c>
      <c r="D14" s="6"/>
      <c r="E14" s="6"/>
      <c r="F14" s="6"/>
      <c r="G14" s="8"/>
      <c r="H14" s="1"/>
      <c r="I14" s="6"/>
      <c r="J14" s="6"/>
      <c r="K14" s="6"/>
      <c r="L14" s="6"/>
    </row>
    <row r="15" spans="1:15" x14ac:dyDescent="0.25">
      <c r="A15" s="3">
        <v>7</v>
      </c>
      <c r="B15" s="3">
        <v>348</v>
      </c>
      <c r="D15" s="6"/>
      <c r="E15" s="6"/>
      <c r="F15" s="6"/>
      <c r="G15" s="8"/>
      <c r="H15" s="1"/>
      <c r="I15" s="6"/>
      <c r="J15" s="6"/>
      <c r="K15" s="6"/>
      <c r="L15" s="6"/>
    </row>
    <row r="16" spans="1:15" x14ac:dyDescent="0.25">
      <c r="A16" s="3">
        <v>8</v>
      </c>
      <c r="B16" s="3">
        <v>341</v>
      </c>
      <c r="D16" s="6"/>
      <c r="E16" s="6"/>
      <c r="F16" s="1"/>
      <c r="G16" s="6"/>
      <c r="H16" s="6"/>
      <c r="I16" s="6"/>
      <c r="J16" s="6"/>
      <c r="K16" s="6"/>
      <c r="L16" s="6"/>
    </row>
    <row r="17" spans="1:12" x14ac:dyDescent="0.25">
      <c r="A17" s="3">
        <v>9</v>
      </c>
      <c r="B17" s="3">
        <v>336</v>
      </c>
      <c r="D17" s="6"/>
      <c r="E17" s="6"/>
      <c r="F17" s="1"/>
      <c r="G17" s="1"/>
      <c r="H17" s="6"/>
      <c r="I17" s="6"/>
      <c r="J17" s="6"/>
      <c r="K17" s="6"/>
      <c r="L17" s="6"/>
    </row>
    <row r="18" spans="1:12" x14ac:dyDescent="0.25">
      <c r="A18" s="3">
        <v>10</v>
      </c>
      <c r="B18" s="3">
        <v>336</v>
      </c>
      <c r="D18" s="6"/>
      <c r="E18" s="6"/>
      <c r="F18" s="1"/>
      <c r="G18" s="1"/>
      <c r="H18" s="6"/>
      <c r="I18" s="6"/>
      <c r="J18" s="6"/>
      <c r="K18" s="6"/>
      <c r="L18" s="6"/>
    </row>
    <row r="19" spans="1:12" x14ac:dyDescent="0.25">
      <c r="A19" s="3">
        <v>11</v>
      </c>
      <c r="B19" s="3">
        <v>336</v>
      </c>
      <c r="F19" s="1"/>
      <c r="G19" s="1"/>
      <c r="H19" s="6"/>
      <c r="I19" s="6"/>
      <c r="J19" s="6"/>
      <c r="K19" s="6"/>
      <c r="L19" s="6"/>
    </row>
    <row r="20" spans="1:12" x14ac:dyDescent="0.25">
      <c r="A20" s="3">
        <v>12</v>
      </c>
      <c r="B20" s="3">
        <v>331</v>
      </c>
      <c r="F20" s="6"/>
      <c r="G20" s="6"/>
      <c r="H20" s="6"/>
      <c r="I20" s="6"/>
      <c r="J20" s="6"/>
      <c r="K20" s="6"/>
      <c r="L20" s="6"/>
    </row>
    <row r="21" spans="1:12" x14ac:dyDescent="0.25">
      <c r="A21" s="3">
        <v>13</v>
      </c>
      <c r="B21" s="3">
        <v>351</v>
      </c>
      <c r="F21" s="6"/>
      <c r="G21" s="6"/>
      <c r="H21" s="6"/>
      <c r="I21" s="6"/>
      <c r="J21" s="6"/>
      <c r="K21" s="6"/>
      <c r="L21" s="6"/>
    </row>
    <row r="22" spans="1:12" x14ac:dyDescent="0.25">
      <c r="A22" s="3">
        <v>14</v>
      </c>
      <c r="B22" s="3">
        <v>345</v>
      </c>
      <c r="F22" s="6"/>
      <c r="G22" s="6"/>
      <c r="H22" s="6"/>
      <c r="I22" s="6"/>
      <c r="J22" s="6"/>
      <c r="K22" s="6"/>
      <c r="L22" s="6"/>
    </row>
    <row r="23" spans="1:12" x14ac:dyDescent="0.25">
      <c r="A23" s="3">
        <v>15</v>
      </c>
      <c r="B23" s="3">
        <v>342</v>
      </c>
      <c r="F23" s="6"/>
      <c r="G23" s="6"/>
      <c r="H23" s="6"/>
      <c r="I23" s="6"/>
      <c r="J23" s="6"/>
      <c r="K23" s="6"/>
      <c r="L23" s="6"/>
    </row>
    <row r="24" spans="1:12" x14ac:dyDescent="0.25">
      <c r="A24" s="3">
        <v>16</v>
      </c>
      <c r="B24" s="3">
        <v>333</v>
      </c>
      <c r="F24" s="6"/>
      <c r="G24" s="6"/>
      <c r="H24" s="6"/>
      <c r="I24" s="6"/>
      <c r="J24" s="6"/>
      <c r="K24" s="6"/>
      <c r="L24" s="6"/>
    </row>
    <row r="25" spans="1:12" x14ac:dyDescent="0.25">
      <c r="A25" s="3">
        <v>17</v>
      </c>
      <c r="B25" s="3">
        <v>339</v>
      </c>
      <c r="F25" s="6"/>
      <c r="G25" s="6"/>
      <c r="H25" s="6"/>
      <c r="I25" s="6"/>
      <c r="J25" s="6"/>
      <c r="K25" s="6"/>
      <c r="L25" s="6"/>
    </row>
    <row r="26" spans="1:12" x14ac:dyDescent="0.25">
      <c r="A26" s="3">
        <v>18</v>
      </c>
      <c r="B26" s="3">
        <v>335</v>
      </c>
    </row>
    <row r="27" spans="1:12" x14ac:dyDescent="0.25">
      <c r="A27" s="3">
        <v>19</v>
      </c>
      <c r="B27" s="3">
        <v>333</v>
      </c>
    </row>
    <row r="28" spans="1:12" x14ac:dyDescent="0.25">
      <c r="A28" s="3">
        <v>20</v>
      </c>
      <c r="B28" s="3">
        <v>334</v>
      </c>
    </row>
    <row r="29" spans="1:12" x14ac:dyDescent="0.25">
      <c r="A29" s="3">
        <v>21</v>
      </c>
      <c r="B29" s="3">
        <v>330</v>
      </c>
    </row>
    <row r="30" spans="1:12" x14ac:dyDescent="0.25">
      <c r="A30" s="3">
        <v>22</v>
      </c>
      <c r="B30" s="3">
        <v>331</v>
      </c>
    </row>
    <row r="31" spans="1:12" x14ac:dyDescent="0.25">
      <c r="A31" s="3">
        <v>23</v>
      </c>
      <c r="B31" s="3">
        <v>337</v>
      </c>
    </row>
    <row r="32" spans="1:12" x14ac:dyDescent="0.25">
      <c r="A32" s="3">
        <v>24</v>
      </c>
      <c r="B32" s="3">
        <v>349</v>
      </c>
    </row>
    <row r="33" spans="1:11" x14ac:dyDescent="0.25">
      <c r="A33" s="3">
        <v>25</v>
      </c>
      <c r="B33" s="3">
        <v>336</v>
      </c>
    </row>
    <row r="34" spans="1:11" x14ac:dyDescent="0.25">
      <c r="A34" s="3">
        <v>26</v>
      </c>
      <c r="B34" s="3">
        <v>354</v>
      </c>
    </row>
    <row r="35" spans="1:11" x14ac:dyDescent="0.25">
      <c r="A35" s="3">
        <v>27</v>
      </c>
      <c r="B35" s="3">
        <v>337</v>
      </c>
    </row>
    <row r="36" spans="1:11" x14ac:dyDescent="0.25">
      <c r="A36" s="3">
        <v>28</v>
      </c>
      <c r="B36" s="3">
        <v>335</v>
      </c>
      <c r="D36" t="s">
        <v>30</v>
      </c>
      <c r="F36" s="20" t="s">
        <v>56</v>
      </c>
      <c r="G36" s="20"/>
      <c r="H36" s="20"/>
      <c r="I36" s="20"/>
      <c r="J36" s="20"/>
      <c r="K36" s="20"/>
    </row>
    <row r="37" spans="1:11" x14ac:dyDescent="0.25">
      <c r="A37" s="3">
        <v>29</v>
      </c>
      <c r="B37" s="3">
        <v>333</v>
      </c>
      <c r="D37" s="2"/>
      <c r="F37">
        <f>1-G37/2</f>
        <v>0.97499999999999998</v>
      </c>
      <c r="G37">
        <v>0.05</v>
      </c>
    </row>
    <row r="38" spans="1:11" x14ac:dyDescent="0.25">
      <c r="A38" s="3">
        <v>30</v>
      </c>
      <c r="B38" s="3">
        <v>338</v>
      </c>
      <c r="D38" s="2"/>
      <c r="F38" s="15">
        <f>(B46-D46)*SQRT(32)/B45</f>
        <v>-2.3366580596909099</v>
      </c>
      <c r="G38" t="s">
        <v>29</v>
      </c>
    </row>
    <row r="39" spans="1:11" x14ac:dyDescent="0.25">
      <c r="A39" s="3">
        <v>31</v>
      </c>
      <c r="B39" s="3">
        <v>338</v>
      </c>
      <c r="D39" s="2"/>
    </row>
    <row r="40" spans="1:11" x14ac:dyDescent="0.25">
      <c r="A40" s="3">
        <v>32</v>
      </c>
      <c r="B40" s="3">
        <v>342</v>
      </c>
      <c r="D40" s="2"/>
      <c r="F40" s="15">
        <f>_xlfn.T.INV(0.975,31)</f>
        <v>2.0395134463964082</v>
      </c>
      <c r="G40" t="s">
        <v>7</v>
      </c>
    </row>
    <row r="41" spans="1:11" x14ac:dyDescent="0.25">
      <c r="D41" s="2"/>
    </row>
    <row r="42" spans="1:11" ht="13.8" x14ac:dyDescent="0.3">
      <c r="D42" t="s">
        <v>36</v>
      </c>
      <c r="K42" s="15" t="s">
        <v>55</v>
      </c>
    </row>
    <row r="45" spans="1:11" x14ac:dyDescent="0.25">
      <c r="B45">
        <f>_xlfn.STDEV.S(B9:B40)</f>
        <v>6.657520607941164</v>
      </c>
    </row>
    <row r="46" spans="1:11" x14ac:dyDescent="0.25">
      <c r="A46" t="s">
        <v>12</v>
      </c>
      <c r="B46" s="15">
        <f>AVERAGEA(B9:B40)</f>
        <v>337.25</v>
      </c>
      <c r="D46">
        <v>340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4" sqref="A4"/>
    </sheetView>
  </sheetViews>
  <sheetFormatPr defaultRowHeight="13.2" x14ac:dyDescent="0.25"/>
  <cols>
    <col min="2" max="2" width="22.88671875" customWidth="1"/>
    <col min="3" max="3" width="21.5546875" customWidth="1"/>
  </cols>
  <sheetData>
    <row r="1" spans="1:11" x14ac:dyDescent="0.25">
      <c r="A1" t="s">
        <v>25</v>
      </c>
    </row>
    <row r="2" spans="1:11" x14ac:dyDescent="0.25">
      <c r="A2" t="s">
        <v>27</v>
      </c>
    </row>
    <row r="3" spans="1:11" x14ac:dyDescent="0.25">
      <c r="A3" t="s">
        <v>28</v>
      </c>
      <c r="K3" s="4" t="s">
        <v>53</v>
      </c>
    </row>
    <row r="5" spans="1:11" x14ac:dyDescent="0.25">
      <c r="A5" s="3" t="s">
        <v>13</v>
      </c>
      <c r="B5" s="3" t="s">
        <v>26</v>
      </c>
      <c r="E5" s="10"/>
    </row>
    <row r="6" spans="1:11" x14ac:dyDescent="0.25">
      <c r="A6" s="11">
        <v>1</v>
      </c>
      <c r="B6" s="3">
        <v>597</v>
      </c>
      <c r="C6" s="6"/>
      <c r="D6" s="6"/>
      <c r="E6" s="6"/>
      <c r="F6" s="6"/>
      <c r="G6" s="6"/>
      <c r="H6" s="6"/>
      <c r="I6" s="6"/>
      <c r="J6" s="6"/>
    </row>
    <row r="7" spans="1:11" x14ac:dyDescent="0.25">
      <c r="A7" s="11">
        <v>2</v>
      </c>
      <c r="B7" s="3">
        <v>626</v>
      </c>
      <c r="C7" s="6"/>
      <c r="D7" s="6"/>
      <c r="E7" s="6"/>
      <c r="F7" s="6"/>
      <c r="G7" s="6"/>
      <c r="H7" s="6"/>
      <c r="I7" s="14"/>
      <c r="J7" s="6"/>
    </row>
    <row r="8" spans="1:11" x14ac:dyDescent="0.25">
      <c r="A8" s="11">
        <v>3</v>
      </c>
      <c r="B8" s="3">
        <v>608</v>
      </c>
      <c r="C8" s="6"/>
      <c r="D8" s="6"/>
      <c r="E8" s="6"/>
      <c r="F8" s="6"/>
      <c r="G8" s="6"/>
      <c r="H8" s="6"/>
      <c r="I8" s="6"/>
      <c r="J8" s="6"/>
    </row>
    <row r="9" spans="1:11" x14ac:dyDescent="0.25">
      <c r="A9" s="11">
        <v>4</v>
      </c>
      <c r="B9" s="3">
        <v>598</v>
      </c>
      <c r="E9" s="6"/>
    </row>
    <row r="10" spans="1:11" x14ac:dyDescent="0.25">
      <c r="A10" s="11">
        <v>5</v>
      </c>
      <c r="B10" s="3">
        <v>689</v>
      </c>
    </row>
    <row r="11" spans="1:11" ht="14.4" x14ac:dyDescent="0.3">
      <c r="A11" s="11">
        <v>6</v>
      </c>
      <c r="B11" s="3">
        <v>613</v>
      </c>
      <c r="E11" s="5" t="s">
        <v>15</v>
      </c>
    </row>
    <row r="12" spans="1:11" x14ac:dyDescent="0.25">
      <c r="A12" s="11">
        <v>7</v>
      </c>
      <c r="B12" s="3">
        <v>612</v>
      </c>
      <c r="E12" s="6"/>
    </row>
    <row r="13" spans="1:11" x14ac:dyDescent="0.25">
      <c r="A13" s="11">
        <v>8</v>
      </c>
      <c r="B13" s="3">
        <v>626</v>
      </c>
    </row>
    <row r="14" spans="1:11" x14ac:dyDescent="0.25">
      <c r="A14" s="11">
        <v>9</v>
      </c>
      <c r="B14" s="3">
        <v>623</v>
      </c>
      <c r="D14" s="12" t="s">
        <v>14</v>
      </c>
      <c r="E14" s="12"/>
      <c r="F14" s="12" t="s">
        <v>16</v>
      </c>
      <c r="G14" s="12" t="s">
        <v>17</v>
      </c>
      <c r="H14" s="12" t="s">
        <v>18</v>
      </c>
      <c r="I14" s="12"/>
    </row>
    <row r="15" spans="1:11" x14ac:dyDescent="0.25">
      <c r="A15" s="11">
        <v>10</v>
      </c>
      <c r="B15" s="3">
        <v>566</v>
      </c>
      <c r="D15">
        <v>0.01</v>
      </c>
      <c r="E15" t="s">
        <v>19</v>
      </c>
      <c r="F15">
        <f>_xlfn.CHISQ.INV(0.995,9)</f>
        <v>23.589350781257416</v>
      </c>
      <c r="G15">
        <f>9*B23/F15</f>
        <v>375.2371178876578</v>
      </c>
      <c r="H15">
        <f>9*B23/F16</f>
        <v>5101.9840447472761</v>
      </c>
    </row>
    <row r="16" spans="1:11" x14ac:dyDescent="0.25">
      <c r="A16" s="18"/>
      <c r="B16" s="2"/>
      <c r="E16" t="s">
        <v>20</v>
      </c>
      <c r="F16">
        <f>_xlfn.CHISQ.INV(0.005,9)</f>
        <v>1.7349329049966602</v>
      </c>
    </row>
    <row r="17" spans="1:8" x14ac:dyDescent="0.25">
      <c r="A17" s="18"/>
      <c r="B17" s="2"/>
    </row>
    <row r="18" spans="1:8" ht="14.4" x14ac:dyDescent="0.3">
      <c r="A18" s="13"/>
      <c r="E18" s="5" t="s">
        <v>21</v>
      </c>
    </row>
    <row r="19" spans="1:8" x14ac:dyDescent="0.25">
      <c r="A19" s="13"/>
      <c r="G19" s="12" t="s">
        <v>17</v>
      </c>
      <c r="H19" s="12" t="s">
        <v>18</v>
      </c>
    </row>
    <row r="20" spans="1:8" x14ac:dyDescent="0.25">
      <c r="G20">
        <f>SQRT(G15)</f>
        <v>19.371038121062533</v>
      </c>
      <c r="H20">
        <f>SQRT(H15)</f>
        <v>71.428174026411142</v>
      </c>
    </row>
    <row r="21" spans="1:8" x14ac:dyDescent="0.25">
      <c r="A21" t="s">
        <v>22</v>
      </c>
      <c r="B21">
        <f>AVERAGEA(B6:B15)</f>
        <v>615.79999999999995</v>
      </c>
    </row>
    <row r="22" spans="1:8" x14ac:dyDescent="0.25">
      <c r="A22" t="s">
        <v>23</v>
      </c>
      <c r="B22">
        <f>STDEV(B6:B15)</f>
        <v>31.360980710288882</v>
      </c>
    </row>
    <row r="23" spans="1:8" x14ac:dyDescent="0.25">
      <c r="A23" t="s">
        <v>24</v>
      </c>
      <c r="B23">
        <f>_xlfn.VAR.S(B6:B15)</f>
        <v>983.5111111111114</v>
      </c>
      <c r="D23" t="s">
        <v>44</v>
      </c>
    </row>
    <row r="25" spans="1:8" x14ac:dyDescent="0.25">
      <c r="D25" t="s">
        <v>34</v>
      </c>
      <c r="H25" s="15">
        <f>G20</f>
        <v>19.371038121062533</v>
      </c>
    </row>
    <row r="27" spans="1:8" x14ac:dyDescent="0.25">
      <c r="D27" t="s">
        <v>35</v>
      </c>
      <c r="H27" s="15">
        <f>H20</f>
        <v>71.428174026411142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J37" sqref="J37"/>
    </sheetView>
  </sheetViews>
  <sheetFormatPr defaultRowHeight="13.2" x14ac:dyDescent="0.25"/>
  <cols>
    <col min="1" max="1" width="15.109375" customWidth="1"/>
    <col min="2" max="2" width="14.33203125" customWidth="1"/>
    <col min="6" max="6" width="16.44140625" bestFit="1" customWidth="1"/>
  </cols>
  <sheetData>
    <row r="1" spans="1:15" x14ac:dyDescent="0.25">
      <c r="A1" t="s">
        <v>37</v>
      </c>
    </row>
    <row r="2" spans="1:15" x14ac:dyDescent="0.25">
      <c r="A2" t="s">
        <v>38</v>
      </c>
    </row>
    <row r="3" spans="1:15" x14ac:dyDescent="0.25">
      <c r="A3" t="s">
        <v>31</v>
      </c>
    </row>
    <row r="4" spans="1:15" x14ac:dyDescent="0.25">
      <c r="A4" t="s">
        <v>45</v>
      </c>
    </row>
    <row r="5" spans="1:15" x14ac:dyDescent="0.25">
      <c r="A5" t="s">
        <v>49</v>
      </c>
      <c r="N5" s="4" t="s">
        <v>11</v>
      </c>
    </row>
    <row r="6" spans="1:15" x14ac:dyDescent="0.25">
      <c r="N6" s="4"/>
    </row>
    <row r="7" spans="1:15" x14ac:dyDescent="0.25">
      <c r="F7" s="6"/>
      <c r="G7" s="6"/>
      <c r="H7" s="6"/>
      <c r="I7" s="6"/>
      <c r="J7" s="6"/>
      <c r="K7" s="6"/>
      <c r="L7" s="6"/>
    </row>
    <row r="8" spans="1:15" ht="15" thickBot="1" x14ac:dyDescent="0.35">
      <c r="A8" t="s">
        <v>33</v>
      </c>
      <c r="B8" t="s">
        <v>32</v>
      </c>
      <c r="D8" t="s">
        <v>63</v>
      </c>
      <c r="F8" s="6"/>
      <c r="G8" s="7"/>
      <c r="H8" s="6"/>
      <c r="I8" s="6"/>
      <c r="J8" s="6"/>
      <c r="K8" s="6"/>
      <c r="L8" s="6"/>
      <c r="O8" s="5"/>
    </row>
    <row r="9" spans="1:15" x14ac:dyDescent="0.25">
      <c r="A9" s="3">
        <v>1</v>
      </c>
      <c r="B9" s="3">
        <v>330</v>
      </c>
      <c r="D9">
        <v>310</v>
      </c>
      <c r="E9" t="s">
        <v>64</v>
      </c>
      <c r="F9" s="6"/>
      <c r="G9" s="9" t="s">
        <v>65</v>
      </c>
      <c r="H9" s="9" t="s">
        <v>52</v>
      </c>
      <c r="I9" s="6" t="s">
        <v>50</v>
      </c>
      <c r="J9" s="14" t="s">
        <v>51</v>
      </c>
      <c r="K9" s="14"/>
      <c r="L9" s="6"/>
    </row>
    <row r="10" spans="1:15" x14ac:dyDescent="0.25">
      <c r="A10" s="3">
        <v>2</v>
      </c>
      <c r="B10" s="3">
        <v>338</v>
      </c>
      <c r="E10">
        <v>325</v>
      </c>
      <c r="F10" s="6"/>
      <c r="G10" s="8">
        <v>330</v>
      </c>
      <c r="H10" s="1">
        <v>4</v>
      </c>
      <c r="I10" s="6">
        <f>H10</f>
        <v>4</v>
      </c>
      <c r="J10" s="6">
        <f>H10/32</f>
        <v>0.125</v>
      </c>
      <c r="K10" s="6"/>
      <c r="L10" s="6"/>
    </row>
    <row r="11" spans="1:15" x14ac:dyDescent="0.25">
      <c r="A11" s="3">
        <v>3</v>
      </c>
      <c r="B11" s="3">
        <v>332</v>
      </c>
      <c r="E11" s="4">
        <v>330</v>
      </c>
      <c r="F11" s="6"/>
      <c r="G11" s="8">
        <v>335</v>
      </c>
      <c r="H11" s="1">
        <v>9</v>
      </c>
      <c r="I11" s="6">
        <f>I10+H11</f>
        <v>13</v>
      </c>
      <c r="J11" s="6">
        <f t="shared" ref="J11:J15" si="0">H11/32</f>
        <v>0.28125</v>
      </c>
      <c r="K11" s="6"/>
      <c r="L11" s="6"/>
    </row>
    <row r="12" spans="1:15" x14ac:dyDescent="0.25">
      <c r="A12" s="3">
        <v>4</v>
      </c>
      <c r="B12" s="3">
        <v>339</v>
      </c>
      <c r="E12" s="4">
        <v>335</v>
      </c>
      <c r="F12" s="6"/>
      <c r="G12" s="8">
        <v>340</v>
      </c>
      <c r="H12" s="1">
        <v>11</v>
      </c>
      <c r="I12" s="6">
        <f t="shared" ref="I12:I15" si="1">I11+H12</f>
        <v>24</v>
      </c>
      <c r="J12" s="6">
        <f t="shared" si="0"/>
        <v>0.34375</v>
      </c>
      <c r="K12" s="6"/>
      <c r="L12" s="6"/>
    </row>
    <row r="13" spans="1:15" x14ac:dyDescent="0.25">
      <c r="A13" s="3">
        <v>5</v>
      </c>
      <c r="B13" s="3">
        <v>326</v>
      </c>
      <c r="E13" s="4">
        <v>340</v>
      </c>
      <c r="F13" s="6"/>
      <c r="G13" s="8">
        <v>345</v>
      </c>
      <c r="H13" s="1">
        <v>4</v>
      </c>
      <c r="I13" s="6">
        <f t="shared" si="1"/>
        <v>28</v>
      </c>
      <c r="J13" s="6">
        <f t="shared" si="0"/>
        <v>0.125</v>
      </c>
      <c r="K13" s="6"/>
      <c r="L13" s="6"/>
    </row>
    <row r="14" spans="1:15" x14ac:dyDescent="0.25">
      <c r="A14" s="3">
        <v>6</v>
      </c>
      <c r="B14" s="3">
        <v>327</v>
      </c>
      <c r="E14" s="4">
        <v>345</v>
      </c>
      <c r="F14" s="6"/>
      <c r="G14" s="8">
        <v>350</v>
      </c>
      <c r="H14" s="1">
        <v>2</v>
      </c>
      <c r="I14" s="6">
        <f t="shared" si="1"/>
        <v>30</v>
      </c>
      <c r="J14" s="6">
        <f t="shared" si="0"/>
        <v>6.25E-2</v>
      </c>
      <c r="K14" s="6"/>
      <c r="L14" s="6"/>
    </row>
    <row r="15" spans="1:15" ht="13.8" thickBot="1" x14ac:dyDescent="0.3">
      <c r="A15" s="3">
        <v>7</v>
      </c>
      <c r="B15" s="3">
        <v>348</v>
      </c>
      <c r="E15" s="4">
        <v>350</v>
      </c>
      <c r="F15" s="6"/>
      <c r="G15" s="8">
        <v>355</v>
      </c>
      <c r="H15" s="16">
        <v>2</v>
      </c>
      <c r="I15" s="6">
        <f t="shared" si="1"/>
        <v>32</v>
      </c>
      <c r="J15" s="6">
        <f t="shared" si="0"/>
        <v>6.25E-2</v>
      </c>
      <c r="K15" s="6"/>
      <c r="L15" s="6"/>
    </row>
    <row r="16" spans="1:15" x14ac:dyDescent="0.25">
      <c r="A16" s="3">
        <v>8</v>
      </c>
      <c r="B16" s="3">
        <v>341</v>
      </c>
      <c r="E16">
        <v>355</v>
      </c>
      <c r="F16" s="1"/>
      <c r="H16">
        <f>SUM(H10:H15)</f>
        <v>32</v>
      </c>
      <c r="I16" s="6"/>
      <c r="J16">
        <f>SUM(J10:J15)</f>
        <v>1</v>
      </c>
      <c r="K16" s="6"/>
      <c r="L16" s="6"/>
    </row>
    <row r="17" spans="1:12" x14ac:dyDescent="0.25">
      <c r="A17" s="3">
        <v>9</v>
      </c>
      <c r="B17" s="3">
        <v>336</v>
      </c>
      <c r="F17" s="1"/>
      <c r="G17" s="1"/>
      <c r="H17" s="6"/>
      <c r="I17" s="6"/>
      <c r="J17" s="6"/>
      <c r="K17" s="6"/>
      <c r="L17" s="6"/>
    </row>
    <row r="18" spans="1:12" x14ac:dyDescent="0.25">
      <c r="A18" s="3">
        <v>10</v>
      </c>
      <c r="B18" s="3">
        <v>336</v>
      </c>
      <c r="F18" s="1"/>
      <c r="G18" s="1"/>
      <c r="H18" s="6"/>
      <c r="I18" s="6"/>
      <c r="J18" s="6"/>
      <c r="K18" s="6"/>
      <c r="L18" s="6"/>
    </row>
    <row r="19" spans="1:12" x14ac:dyDescent="0.25">
      <c r="A19" s="3">
        <v>11</v>
      </c>
      <c r="B19" s="3">
        <v>336</v>
      </c>
      <c r="F19" s="19"/>
      <c r="G19" s="19"/>
      <c r="H19" s="6"/>
      <c r="I19" s="6"/>
      <c r="J19" s="6"/>
      <c r="K19" s="6"/>
      <c r="L19" s="6"/>
    </row>
    <row r="20" spans="1:12" x14ac:dyDescent="0.25">
      <c r="A20" s="3">
        <v>12</v>
      </c>
      <c r="B20" s="3">
        <v>331</v>
      </c>
      <c r="F20" s="8"/>
      <c r="G20" s="1"/>
      <c r="H20" s="6"/>
      <c r="I20" s="6"/>
      <c r="J20" s="6"/>
      <c r="K20" s="6"/>
      <c r="L20" s="6"/>
    </row>
    <row r="21" spans="1:12" x14ac:dyDescent="0.25">
      <c r="A21" s="3">
        <v>13</v>
      </c>
      <c r="B21" s="3">
        <v>351</v>
      </c>
      <c r="F21" s="8"/>
      <c r="G21" s="1"/>
      <c r="H21" s="6"/>
      <c r="I21" s="6"/>
      <c r="J21" s="6"/>
      <c r="K21" s="6"/>
      <c r="L21" s="6"/>
    </row>
    <row r="22" spans="1:12" x14ac:dyDescent="0.25">
      <c r="A22" s="3">
        <v>14</v>
      </c>
      <c r="B22" s="3">
        <v>345</v>
      </c>
      <c r="F22" s="8"/>
      <c r="G22" s="1"/>
      <c r="H22" s="6"/>
      <c r="I22" s="6"/>
      <c r="J22" s="6"/>
      <c r="K22" s="6"/>
      <c r="L22" s="6"/>
    </row>
    <row r="23" spans="1:12" x14ac:dyDescent="0.25">
      <c r="A23" s="3">
        <v>15</v>
      </c>
      <c r="B23" s="3">
        <v>342</v>
      </c>
      <c r="F23" s="8"/>
      <c r="G23" s="1"/>
      <c r="H23" s="6"/>
      <c r="I23" s="6"/>
      <c r="J23" s="6"/>
      <c r="K23" s="6"/>
      <c r="L23" s="6"/>
    </row>
    <row r="24" spans="1:12" x14ac:dyDescent="0.25">
      <c r="A24" s="3">
        <v>16</v>
      </c>
      <c r="B24" s="3">
        <v>333</v>
      </c>
      <c r="F24" s="8"/>
      <c r="G24" s="1"/>
      <c r="H24" s="6"/>
      <c r="I24" s="6"/>
      <c r="J24" s="6"/>
      <c r="K24" s="6"/>
      <c r="L24" s="6"/>
    </row>
    <row r="25" spans="1:12" x14ac:dyDescent="0.25">
      <c r="A25" s="3">
        <v>17</v>
      </c>
      <c r="B25" s="3">
        <v>339</v>
      </c>
      <c r="F25" s="1"/>
      <c r="G25" s="1"/>
      <c r="H25" s="6"/>
      <c r="I25" s="6"/>
      <c r="J25" s="6"/>
      <c r="K25" s="6"/>
      <c r="L25" s="6"/>
    </row>
    <row r="26" spans="1:12" x14ac:dyDescent="0.25">
      <c r="A26" s="3">
        <v>18</v>
      </c>
      <c r="B26" s="3">
        <v>335</v>
      </c>
    </row>
    <row r="27" spans="1:12" x14ac:dyDescent="0.25">
      <c r="A27" s="3">
        <v>19</v>
      </c>
      <c r="B27" s="3">
        <v>333</v>
      </c>
    </row>
    <row r="28" spans="1:12" x14ac:dyDescent="0.25">
      <c r="A28" s="3">
        <v>20</v>
      </c>
      <c r="B28" s="3">
        <v>334</v>
      </c>
    </row>
    <row r="29" spans="1:12" x14ac:dyDescent="0.25">
      <c r="A29" s="3">
        <v>21</v>
      </c>
      <c r="B29" s="3">
        <v>330</v>
      </c>
    </row>
    <row r="30" spans="1:12" x14ac:dyDescent="0.25">
      <c r="A30" s="3">
        <v>22</v>
      </c>
      <c r="B30" s="3">
        <v>331</v>
      </c>
    </row>
    <row r="31" spans="1:12" x14ac:dyDescent="0.25">
      <c r="A31" s="3">
        <v>23</v>
      </c>
      <c r="B31" s="3">
        <v>337</v>
      </c>
    </row>
    <row r="32" spans="1:12" x14ac:dyDescent="0.25">
      <c r="A32" s="3">
        <v>24</v>
      </c>
      <c r="B32" s="3">
        <v>349</v>
      </c>
    </row>
    <row r="33" spans="1:11" x14ac:dyDescent="0.25">
      <c r="A33" s="3">
        <v>25</v>
      </c>
      <c r="B33" s="3">
        <v>336</v>
      </c>
    </row>
    <row r="34" spans="1:11" x14ac:dyDescent="0.25">
      <c r="A34" s="3">
        <v>26</v>
      </c>
      <c r="B34" s="3">
        <v>354</v>
      </c>
    </row>
    <row r="35" spans="1:11" x14ac:dyDescent="0.25">
      <c r="A35" s="3">
        <v>27</v>
      </c>
      <c r="B35" s="3">
        <v>337</v>
      </c>
    </row>
    <row r="36" spans="1:11" x14ac:dyDescent="0.25">
      <c r="A36" s="3">
        <v>28</v>
      </c>
      <c r="B36" s="3">
        <v>335</v>
      </c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3">
        <v>29</v>
      </c>
      <c r="B37" s="3">
        <v>333</v>
      </c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3">
        <v>30</v>
      </c>
      <c r="B38" s="3">
        <v>338</v>
      </c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3">
        <v>31</v>
      </c>
      <c r="B39" s="3">
        <v>338</v>
      </c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3">
        <v>32</v>
      </c>
      <c r="B40" s="3">
        <v>342</v>
      </c>
      <c r="D40" s="2"/>
      <c r="E40" s="2"/>
      <c r="F40" s="2"/>
      <c r="G40" s="2"/>
      <c r="H40" s="2"/>
      <c r="I40" s="2"/>
      <c r="J40" s="2"/>
      <c r="K40" s="2"/>
    </row>
    <row r="41" spans="1:11" x14ac:dyDescent="0.25"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t="s">
        <v>58</v>
      </c>
      <c r="B42">
        <f>MIN(B9:B40)</f>
        <v>326</v>
      </c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t="s">
        <v>59</v>
      </c>
      <c r="B43">
        <f>MAX(B9:B40)</f>
        <v>354</v>
      </c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t="s">
        <v>60</v>
      </c>
      <c r="B44">
        <f>B43-B42</f>
        <v>28</v>
      </c>
      <c r="D44" s="2"/>
      <c r="E44" s="2"/>
      <c r="F44" s="2"/>
      <c r="G44" s="2"/>
      <c r="H44" s="2"/>
      <c r="I44" s="2"/>
      <c r="J44" s="2"/>
      <c r="K44" s="2"/>
    </row>
    <row r="45" spans="1:11" x14ac:dyDescent="0.25">
      <c r="D45" s="2"/>
      <c r="E45" s="2"/>
      <c r="F45" s="2"/>
      <c r="G45" s="2"/>
      <c r="H45" s="2"/>
      <c r="I45" s="2"/>
      <c r="J45" s="2"/>
      <c r="K45" s="2"/>
    </row>
    <row r="46" spans="1:11" x14ac:dyDescent="0.25">
      <c r="B46" s="2"/>
      <c r="D46" s="2"/>
      <c r="E46" s="2"/>
      <c r="F46" s="2"/>
      <c r="G46" s="2"/>
      <c r="H46" s="2"/>
      <c r="I46" s="2"/>
      <c r="J46" s="2"/>
      <c r="K46" s="2"/>
    </row>
    <row r="48" spans="1:11" x14ac:dyDescent="0.25">
      <c r="A48" t="s">
        <v>57</v>
      </c>
      <c r="B48">
        <f>1+3.3*LOG10(32)</f>
        <v>5.9669949284556898</v>
      </c>
      <c r="C48" t="s">
        <v>61</v>
      </c>
    </row>
    <row r="49" spans="3:4" x14ac:dyDescent="0.25">
      <c r="C49">
        <f>B44/B48</f>
        <v>4.692479268998917</v>
      </c>
      <c r="D49" t="s">
        <v>62</v>
      </c>
    </row>
  </sheetData>
  <sortState ref="F20:F24">
    <sortCondition ref="F20"/>
  </sortState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workbookViewId="0">
      <selection activeCell="A5" sqref="A5"/>
    </sheetView>
  </sheetViews>
  <sheetFormatPr defaultRowHeight="13.2" x14ac:dyDescent="0.25"/>
  <sheetData>
    <row r="1" spans="1:16" x14ac:dyDescent="0.25">
      <c r="A1" t="s">
        <v>2</v>
      </c>
    </row>
    <row r="2" spans="1:16" x14ac:dyDescent="0.25">
      <c r="A2" t="s">
        <v>39</v>
      </c>
    </row>
    <row r="3" spans="1:16" x14ac:dyDescent="0.25">
      <c r="A3" t="s">
        <v>43</v>
      </c>
    </row>
    <row r="4" spans="1:16" x14ac:dyDescent="0.25">
      <c r="A4" t="s">
        <v>41</v>
      </c>
      <c r="P4" s="4" t="s">
        <v>1</v>
      </c>
    </row>
    <row r="6" spans="1:16" x14ac:dyDescent="0.25">
      <c r="A6" s="3" t="s">
        <v>3</v>
      </c>
      <c r="B6" s="3" t="s">
        <v>4</v>
      </c>
    </row>
    <row r="7" spans="1:16" x14ac:dyDescent="0.25">
      <c r="A7" s="3">
        <v>2789</v>
      </c>
      <c r="B7" s="3">
        <v>9.6</v>
      </c>
    </row>
    <row r="8" spans="1:16" x14ac:dyDescent="0.25">
      <c r="A8" s="3">
        <v>1200</v>
      </c>
      <c r="B8" s="3">
        <v>4.2</v>
      </c>
    </row>
    <row r="9" spans="1:16" x14ac:dyDescent="0.25">
      <c r="A9" s="3">
        <v>319</v>
      </c>
      <c r="B9" s="3">
        <v>5</v>
      </c>
    </row>
    <row r="10" spans="1:16" x14ac:dyDescent="0.25">
      <c r="A10" s="3">
        <v>68</v>
      </c>
      <c r="B10" s="3">
        <v>3.8</v>
      </c>
    </row>
    <row r="11" spans="1:16" x14ac:dyDescent="0.25">
      <c r="A11" s="3">
        <v>448</v>
      </c>
      <c r="B11" s="3">
        <v>4.8</v>
      </c>
    </row>
    <row r="12" spans="1:16" x14ac:dyDescent="0.25">
      <c r="A12" s="3">
        <v>1846</v>
      </c>
      <c r="B12" s="3">
        <v>2.9</v>
      </c>
    </row>
    <row r="13" spans="1:16" x14ac:dyDescent="0.25">
      <c r="A13" s="3">
        <v>670</v>
      </c>
      <c r="B13" s="3">
        <v>2.8</v>
      </c>
    </row>
    <row r="14" spans="1:16" x14ac:dyDescent="0.25">
      <c r="A14" s="3">
        <v>207</v>
      </c>
      <c r="B14" s="3">
        <v>3.9</v>
      </c>
    </row>
    <row r="15" spans="1:16" x14ac:dyDescent="0.25">
      <c r="A15" s="3">
        <v>839</v>
      </c>
      <c r="B15" s="3">
        <v>0.5</v>
      </c>
    </row>
    <row r="16" spans="1:16" x14ac:dyDescent="0.25">
      <c r="A16" s="3">
        <v>372</v>
      </c>
      <c r="B16" s="3">
        <v>0.2</v>
      </c>
    </row>
    <row r="17" spans="1:12" x14ac:dyDescent="0.25">
      <c r="A17" s="3">
        <v>1689</v>
      </c>
      <c r="B17" s="3">
        <v>1.1000000000000001</v>
      </c>
    </row>
    <row r="18" spans="1:12" x14ac:dyDescent="0.25">
      <c r="D18" t="s">
        <v>5</v>
      </c>
      <c r="H18" t="s">
        <v>6</v>
      </c>
      <c r="J18" t="s">
        <v>7</v>
      </c>
      <c r="L18" t="s">
        <v>8</v>
      </c>
    </row>
    <row r="19" spans="1:12" x14ac:dyDescent="0.25">
      <c r="A19" t="s">
        <v>40</v>
      </c>
      <c r="D19" s="17">
        <f>CORREL(A7:A17,B7:B17)</f>
        <v>0.42175905045794743</v>
      </c>
      <c r="H19">
        <f>D19*SQRT(9)/SQRT(1-D19*D19)</f>
        <v>1.3954627329167191</v>
      </c>
      <c r="J19">
        <f>_xlfn.T.INV(0.975,9)</f>
        <v>2.2621571627982049</v>
      </c>
      <c r="K19" t="s">
        <v>10</v>
      </c>
      <c r="L19" t="s">
        <v>42</v>
      </c>
    </row>
    <row r="21" spans="1:12" x14ac:dyDescent="0.25">
      <c r="A21" t="s">
        <v>30</v>
      </c>
      <c r="D21" s="15" t="s">
        <v>9</v>
      </c>
    </row>
    <row r="23" spans="1:12" x14ac:dyDescent="0.25">
      <c r="A23" t="s">
        <v>29</v>
      </c>
      <c r="D23" s="17">
        <f>H19</f>
        <v>1.3954627329167191</v>
      </c>
    </row>
    <row r="25" spans="1:12" x14ac:dyDescent="0.25">
      <c r="A25" t="s">
        <v>0</v>
      </c>
      <c r="D25" s="17">
        <f>J19</f>
        <v>2.2621571627982049</v>
      </c>
    </row>
  </sheetData>
  <sortState ref="H20:H32">
    <sortCondition ref="H20"/>
  </sortState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3073" r:id="rId3">
          <objectPr defaultSize="0" autoPict="0" r:id="rId4">
            <anchor moveWithCells="1" sizeWithCells="1">
              <from>
                <xdr:col>5</xdr:col>
                <xdr:colOff>373380</xdr:colOff>
                <xdr:row>14</xdr:row>
                <xdr:rowOff>121920</xdr:rowOff>
              </from>
              <to>
                <xdr:col>7</xdr:col>
                <xdr:colOff>350520</xdr:colOff>
                <xdr:row>17</xdr:row>
                <xdr:rowOff>60960</xdr:rowOff>
              </to>
            </anchor>
          </objectPr>
        </oleObject>
      </mc:Choice>
      <mc:Fallback>
        <oleObject progId="Equation.3" shapeId="307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praxe 1</vt:lpstr>
      <vt:lpstr>praxe 2</vt:lpstr>
      <vt:lpstr>praxe 3</vt:lpstr>
      <vt:lpstr>praxe 4</vt:lpstr>
    </vt:vector>
  </TitlesOfParts>
  <Company>CGS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Copjakova Renata</dc:creator>
  <cp:lastModifiedBy>Copjakova</cp:lastModifiedBy>
  <dcterms:created xsi:type="dcterms:W3CDTF">2005-12-08T09:59:07Z</dcterms:created>
  <dcterms:modified xsi:type="dcterms:W3CDTF">2021-03-03T23:01:35Z</dcterms:modified>
</cp:coreProperties>
</file>