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Renata\statistica\statistika 2025\"/>
    </mc:Choice>
  </mc:AlternateContent>
  <xr:revisionPtr revIDLastSave="0" documentId="13_ncr:1_{7ED95329-6738-4F2C-B3BA-6068E560E64C}" xr6:coauthVersionLast="47" xr6:coauthVersionMax="47" xr10:uidLastSave="{00000000-0000-0000-0000-000000000000}"/>
  <bookViews>
    <workbookView xWindow="-103" yWindow="-103" windowWidth="22149" windowHeight="11829" activeTab="3" xr2:uid="{00000000-000D-0000-FFFF-FFFF00000000}"/>
  </bookViews>
  <sheets>
    <sheet name="zakladní fce" sheetId="6" r:id="rId1"/>
    <sheet name="fce když" sheetId="7" r:id="rId2"/>
    <sheet name="normální rozdělení" sheetId="1" r:id="rId3"/>
    <sheet name="normální rozdělení2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5" l="1"/>
  <c r="B13" i="1"/>
  <c r="E24" i="5"/>
  <c r="E20" i="5"/>
  <c r="K127" i="7"/>
  <c r="K126" i="7"/>
  <c r="K125" i="7"/>
  <c r="H125" i="7"/>
  <c r="D125" i="7"/>
  <c r="K124" i="7"/>
  <c r="E124" i="7"/>
  <c r="K123" i="7"/>
  <c r="J123" i="7"/>
  <c r="F123" i="7"/>
  <c r="E123" i="7"/>
  <c r="K122" i="7"/>
  <c r="G122" i="7"/>
  <c r="C122" i="7"/>
  <c r="K121" i="7"/>
  <c r="J121" i="7"/>
  <c r="I121" i="7"/>
  <c r="K120" i="7"/>
  <c r="K119" i="7"/>
  <c r="G119" i="7"/>
  <c r="E119" i="7"/>
  <c r="B119" i="7"/>
  <c r="K118" i="7"/>
  <c r="H118" i="7"/>
  <c r="G118" i="7"/>
  <c r="K117" i="7"/>
  <c r="I117" i="7"/>
  <c r="H117" i="7"/>
  <c r="D117" i="7"/>
  <c r="B117" i="7"/>
  <c r="K116" i="7"/>
  <c r="E116" i="7"/>
  <c r="C116" i="7"/>
  <c r="B116" i="7"/>
  <c r="K115" i="7"/>
  <c r="J115" i="7"/>
  <c r="F115" i="7"/>
  <c r="K114" i="7"/>
  <c r="H114" i="7"/>
  <c r="G114" i="7"/>
  <c r="F114" i="7"/>
  <c r="D114" i="7"/>
  <c r="C114" i="7"/>
  <c r="K113" i="7"/>
  <c r="J113" i="7"/>
  <c r="K112" i="7"/>
  <c r="J112" i="7"/>
  <c r="H112" i="7"/>
  <c r="G112" i="7"/>
  <c r="F112" i="7"/>
  <c r="D112" i="7"/>
  <c r="K111" i="7"/>
  <c r="F111" i="7"/>
  <c r="C111" i="7"/>
  <c r="B111" i="7"/>
  <c r="K110" i="7"/>
  <c r="J110" i="7"/>
  <c r="H110" i="7"/>
  <c r="G110" i="7"/>
  <c r="K109" i="7"/>
  <c r="I109" i="7"/>
  <c r="H109" i="7"/>
  <c r="E109" i="7"/>
  <c r="D109" i="7"/>
  <c r="B109" i="7"/>
  <c r="K108" i="7"/>
  <c r="E108" i="7"/>
  <c r="C108" i="7"/>
  <c r="J103" i="7"/>
  <c r="J127" i="7" s="1"/>
  <c r="I103" i="7"/>
  <c r="I127" i="7" s="1"/>
  <c r="H103" i="7"/>
  <c r="H127" i="7" s="1"/>
  <c r="G103" i="7"/>
  <c r="G127" i="7" s="1"/>
  <c r="F103" i="7"/>
  <c r="F127" i="7" s="1"/>
  <c r="E103" i="7"/>
  <c r="E127" i="7" s="1"/>
  <c r="D103" i="7"/>
  <c r="D127" i="7" s="1"/>
  <c r="C103" i="7"/>
  <c r="C127" i="7" s="1"/>
  <c r="B103" i="7"/>
  <c r="B127" i="7" s="1"/>
  <c r="J102" i="7"/>
  <c r="J126" i="7" s="1"/>
  <c r="I102" i="7"/>
  <c r="I126" i="7" s="1"/>
  <c r="H102" i="7"/>
  <c r="H126" i="7" s="1"/>
  <c r="G102" i="7"/>
  <c r="G126" i="7" s="1"/>
  <c r="F102" i="7"/>
  <c r="F126" i="7" s="1"/>
  <c r="E102" i="7"/>
  <c r="E126" i="7" s="1"/>
  <c r="D102" i="7"/>
  <c r="D126" i="7" s="1"/>
  <c r="C102" i="7"/>
  <c r="C126" i="7" s="1"/>
  <c r="B102" i="7"/>
  <c r="B126" i="7" s="1"/>
  <c r="J101" i="7"/>
  <c r="J125" i="7" s="1"/>
  <c r="I101" i="7"/>
  <c r="I125" i="7" s="1"/>
  <c r="H101" i="7"/>
  <c r="G101" i="7"/>
  <c r="G125" i="7" s="1"/>
  <c r="F101" i="7"/>
  <c r="F125" i="7" s="1"/>
  <c r="E101" i="7"/>
  <c r="E125" i="7" s="1"/>
  <c r="D101" i="7"/>
  <c r="C101" i="7"/>
  <c r="C125" i="7" s="1"/>
  <c r="B101" i="7"/>
  <c r="B125" i="7" s="1"/>
  <c r="J100" i="7"/>
  <c r="J124" i="7" s="1"/>
  <c r="I100" i="7"/>
  <c r="I124" i="7" s="1"/>
  <c r="H100" i="7"/>
  <c r="H124" i="7" s="1"/>
  <c r="G100" i="7"/>
  <c r="G124" i="7" s="1"/>
  <c r="F100" i="7"/>
  <c r="F124" i="7" s="1"/>
  <c r="E100" i="7"/>
  <c r="D100" i="7"/>
  <c r="D124" i="7" s="1"/>
  <c r="C100" i="7"/>
  <c r="C124" i="7" s="1"/>
  <c r="B100" i="7"/>
  <c r="B124" i="7" s="1"/>
  <c r="J99" i="7"/>
  <c r="I99" i="7"/>
  <c r="I123" i="7" s="1"/>
  <c r="H99" i="7"/>
  <c r="H123" i="7" s="1"/>
  <c r="G99" i="7"/>
  <c r="G123" i="7" s="1"/>
  <c r="F99" i="7"/>
  <c r="E99" i="7"/>
  <c r="D99" i="7"/>
  <c r="D123" i="7" s="1"/>
  <c r="C99" i="7"/>
  <c r="C123" i="7" s="1"/>
  <c r="B99" i="7"/>
  <c r="B123" i="7" s="1"/>
  <c r="J98" i="7"/>
  <c r="J122" i="7" s="1"/>
  <c r="I98" i="7"/>
  <c r="I122" i="7" s="1"/>
  <c r="H98" i="7"/>
  <c r="H122" i="7" s="1"/>
  <c r="G98" i="7"/>
  <c r="F98" i="7"/>
  <c r="F122" i="7" s="1"/>
  <c r="E98" i="7"/>
  <c r="E122" i="7" s="1"/>
  <c r="D98" i="7"/>
  <c r="D122" i="7" s="1"/>
  <c r="C98" i="7"/>
  <c r="B98" i="7"/>
  <c r="B122" i="7" s="1"/>
  <c r="J97" i="7"/>
  <c r="I97" i="7"/>
  <c r="H97" i="7"/>
  <c r="H121" i="7" s="1"/>
  <c r="G97" i="7"/>
  <c r="G121" i="7" s="1"/>
  <c r="F97" i="7"/>
  <c r="F121" i="7" s="1"/>
  <c r="E97" i="7"/>
  <c r="E121" i="7" s="1"/>
  <c r="D97" i="7"/>
  <c r="D121" i="7" s="1"/>
  <c r="C97" i="7"/>
  <c r="C121" i="7" s="1"/>
  <c r="B97" i="7"/>
  <c r="B121" i="7" s="1"/>
  <c r="J96" i="7"/>
  <c r="J120" i="7" s="1"/>
  <c r="I96" i="7"/>
  <c r="I120" i="7" s="1"/>
  <c r="H96" i="7"/>
  <c r="H120" i="7" s="1"/>
  <c r="G96" i="7"/>
  <c r="G120" i="7" s="1"/>
  <c r="F96" i="7"/>
  <c r="F120" i="7" s="1"/>
  <c r="E96" i="7"/>
  <c r="E120" i="7" s="1"/>
  <c r="D96" i="7"/>
  <c r="D120" i="7" s="1"/>
  <c r="C96" i="7"/>
  <c r="C120" i="7" s="1"/>
  <c r="B96" i="7"/>
  <c r="B120" i="7" s="1"/>
  <c r="J95" i="7"/>
  <c r="J119" i="7" s="1"/>
  <c r="I95" i="7"/>
  <c r="I119" i="7" s="1"/>
  <c r="H95" i="7"/>
  <c r="H119" i="7" s="1"/>
  <c r="G95" i="7"/>
  <c r="F95" i="7"/>
  <c r="F119" i="7" s="1"/>
  <c r="E95" i="7"/>
  <c r="D95" i="7"/>
  <c r="D119" i="7" s="1"/>
  <c r="C95" i="7"/>
  <c r="C119" i="7" s="1"/>
  <c r="B95" i="7"/>
  <c r="J94" i="7"/>
  <c r="J118" i="7" s="1"/>
  <c r="I94" i="7"/>
  <c r="I118" i="7" s="1"/>
  <c r="H94" i="7"/>
  <c r="G94" i="7"/>
  <c r="F94" i="7"/>
  <c r="F118" i="7" s="1"/>
  <c r="E94" i="7"/>
  <c r="E118" i="7" s="1"/>
  <c r="D94" i="7"/>
  <c r="D118" i="7" s="1"/>
  <c r="C94" i="7"/>
  <c r="C118" i="7" s="1"/>
  <c r="B94" i="7"/>
  <c r="B118" i="7" s="1"/>
  <c r="J93" i="7"/>
  <c r="J117" i="7" s="1"/>
  <c r="I93" i="7"/>
  <c r="H93" i="7"/>
  <c r="G93" i="7"/>
  <c r="G117" i="7" s="1"/>
  <c r="F93" i="7"/>
  <c r="F117" i="7" s="1"/>
  <c r="E93" i="7"/>
  <c r="E117" i="7" s="1"/>
  <c r="D93" i="7"/>
  <c r="C93" i="7"/>
  <c r="C117" i="7" s="1"/>
  <c r="B93" i="7"/>
  <c r="J92" i="7"/>
  <c r="J116" i="7" s="1"/>
  <c r="I92" i="7"/>
  <c r="I116" i="7" s="1"/>
  <c r="H92" i="7"/>
  <c r="H116" i="7" s="1"/>
  <c r="G92" i="7"/>
  <c r="G116" i="7" s="1"/>
  <c r="F92" i="7"/>
  <c r="F116" i="7" s="1"/>
  <c r="E92" i="7"/>
  <c r="D92" i="7"/>
  <c r="D116" i="7" s="1"/>
  <c r="C92" i="7"/>
  <c r="B92" i="7"/>
  <c r="J91" i="7"/>
  <c r="I91" i="7"/>
  <c r="I115" i="7" s="1"/>
  <c r="H91" i="7"/>
  <c r="H115" i="7" s="1"/>
  <c r="G91" i="7"/>
  <c r="G115" i="7" s="1"/>
  <c r="F91" i="7"/>
  <c r="E91" i="7"/>
  <c r="E115" i="7" s="1"/>
  <c r="D91" i="7"/>
  <c r="D115" i="7" s="1"/>
  <c r="C91" i="7"/>
  <c r="C115" i="7" s="1"/>
  <c r="B91" i="7"/>
  <c r="B115" i="7" s="1"/>
  <c r="J90" i="7"/>
  <c r="J114" i="7" s="1"/>
  <c r="I90" i="7"/>
  <c r="I114" i="7" s="1"/>
  <c r="H90" i="7"/>
  <c r="G90" i="7"/>
  <c r="F90" i="7"/>
  <c r="E90" i="7"/>
  <c r="E114" i="7" s="1"/>
  <c r="D90" i="7"/>
  <c r="C90" i="7"/>
  <c r="B90" i="7"/>
  <c r="B114" i="7" s="1"/>
  <c r="J89" i="7"/>
  <c r="I89" i="7"/>
  <c r="I113" i="7" s="1"/>
  <c r="H89" i="7"/>
  <c r="H113" i="7" s="1"/>
  <c r="G89" i="7"/>
  <c r="G113" i="7" s="1"/>
  <c r="F89" i="7"/>
  <c r="F113" i="7" s="1"/>
  <c r="E89" i="7"/>
  <c r="E113" i="7" s="1"/>
  <c r="D89" i="7"/>
  <c r="D113" i="7" s="1"/>
  <c r="C89" i="7"/>
  <c r="C113" i="7" s="1"/>
  <c r="B89" i="7"/>
  <c r="B113" i="7" s="1"/>
  <c r="J88" i="7"/>
  <c r="I88" i="7"/>
  <c r="I112" i="7" s="1"/>
  <c r="H88" i="7"/>
  <c r="G88" i="7"/>
  <c r="F88" i="7"/>
  <c r="E88" i="7"/>
  <c r="E112" i="7" s="1"/>
  <c r="D88" i="7"/>
  <c r="C88" i="7"/>
  <c r="C112" i="7" s="1"/>
  <c r="B88" i="7"/>
  <c r="B112" i="7" s="1"/>
  <c r="J87" i="7"/>
  <c r="J111" i="7" s="1"/>
  <c r="I87" i="7"/>
  <c r="I111" i="7" s="1"/>
  <c r="H87" i="7"/>
  <c r="H111" i="7" s="1"/>
  <c r="G87" i="7"/>
  <c r="G111" i="7" s="1"/>
  <c r="F87" i="7"/>
  <c r="E87" i="7"/>
  <c r="E111" i="7" s="1"/>
  <c r="D87" i="7"/>
  <c r="D111" i="7" s="1"/>
  <c r="C87" i="7"/>
  <c r="B87" i="7"/>
  <c r="J86" i="7"/>
  <c r="I86" i="7"/>
  <c r="I110" i="7" s="1"/>
  <c r="H86" i="7"/>
  <c r="G86" i="7"/>
  <c r="F86" i="7"/>
  <c r="F110" i="7" s="1"/>
  <c r="E86" i="7"/>
  <c r="E110" i="7" s="1"/>
  <c r="D86" i="7"/>
  <c r="D110" i="7" s="1"/>
  <c r="C86" i="7"/>
  <c r="C110" i="7" s="1"/>
  <c r="B86" i="7"/>
  <c r="B110" i="7" s="1"/>
  <c r="J85" i="7"/>
  <c r="J109" i="7" s="1"/>
  <c r="I85" i="7"/>
  <c r="H85" i="7"/>
  <c r="G85" i="7"/>
  <c r="G109" i="7" s="1"/>
  <c r="F85" i="7"/>
  <c r="F109" i="7" s="1"/>
  <c r="E85" i="7"/>
  <c r="D85" i="7"/>
  <c r="C85" i="7"/>
  <c r="C109" i="7" s="1"/>
  <c r="B85" i="7"/>
  <c r="J84" i="7"/>
  <c r="J108" i="7" s="1"/>
  <c r="I84" i="7"/>
  <c r="I108" i="7" s="1"/>
  <c r="H84" i="7"/>
  <c r="H108" i="7" s="1"/>
  <c r="G84" i="7"/>
  <c r="G108" i="7" s="1"/>
  <c r="F84" i="7"/>
  <c r="F108" i="7" s="1"/>
  <c r="E84" i="7"/>
  <c r="D84" i="7"/>
  <c r="D108" i="7" s="1"/>
  <c r="C84" i="7"/>
  <c r="B84" i="7"/>
  <c r="B108" i="7" s="1"/>
  <c r="M27" i="7"/>
  <c r="L27" i="7"/>
  <c r="K27" i="7"/>
  <c r="J27" i="7"/>
  <c r="I27" i="7"/>
  <c r="H27" i="7"/>
  <c r="G27" i="7"/>
  <c r="F27" i="7"/>
  <c r="E27" i="7"/>
  <c r="D27" i="7"/>
  <c r="C27" i="7"/>
  <c r="B27" i="7"/>
  <c r="M26" i="7"/>
  <c r="L26" i="7"/>
  <c r="K26" i="7"/>
  <c r="J26" i="7"/>
  <c r="I26" i="7"/>
  <c r="H26" i="7"/>
  <c r="G26" i="7"/>
  <c r="F26" i="7"/>
  <c r="E26" i="7"/>
  <c r="D26" i="7"/>
  <c r="C26" i="7"/>
  <c r="B26" i="7"/>
  <c r="M25" i="7"/>
  <c r="L25" i="7"/>
  <c r="K25" i="7"/>
  <c r="J25" i="7"/>
  <c r="I25" i="7"/>
  <c r="H25" i="7"/>
  <c r="G25" i="7"/>
  <c r="F25" i="7"/>
  <c r="E25" i="7"/>
  <c r="D25" i="7"/>
  <c r="C25" i="7"/>
  <c r="B25" i="7"/>
  <c r="M24" i="7"/>
  <c r="L24" i="7"/>
  <c r="K24" i="7"/>
  <c r="J24" i="7"/>
  <c r="I24" i="7"/>
  <c r="H24" i="7"/>
  <c r="G24" i="7"/>
  <c r="F24" i="7"/>
  <c r="E24" i="7"/>
  <c r="D24" i="7"/>
  <c r="C24" i="7"/>
  <c r="B24" i="7"/>
  <c r="M23" i="7"/>
  <c r="L23" i="7"/>
  <c r="K23" i="7"/>
  <c r="J23" i="7"/>
  <c r="I23" i="7"/>
  <c r="H23" i="7"/>
  <c r="G23" i="7"/>
  <c r="F23" i="7"/>
  <c r="E23" i="7"/>
  <c r="D23" i="7"/>
  <c r="C23" i="7"/>
  <c r="B23" i="7"/>
  <c r="M22" i="7"/>
  <c r="L22" i="7"/>
  <c r="K22" i="7"/>
  <c r="J22" i="7"/>
  <c r="I22" i="7"/>
  <c r="H22" i="7"/>
  <c r="G22" i="7"/>
  <c r="F22" i="7"/>
  <c r="E22" i="7"/>
  <c r="D22" i="7"/>
  <c r="C22" i="7"/>
  <c r="B22" i="7"/>
  <c r="M21" i="7"/>
  <c r="L21" i="7"/>
  <c r="K21" i="7"/>
  <c r="J21" i="7"/>
  <c r="I21" i="7"/>
  <c r="H21" i="7"/>
  <c r="G21" i="7"/>
  <c r="F21" i="7"/>
  <c r="E21" i="7"/>
  <c r="D21" i="7"/>
  <c r="C21" i="7"/>
  <c r="B21" i="7"/>
  <c r="M20" i="7"/>
  <c r="L20" i="7"/>
  <c r="K20" i="7"/>
  <c r="J20" i="7"/>
  <c r="I20" i="7"/>
  <c r="H20" i="7"/>
  <c r="G20" i="7"/>
  <c r="F20" i="7"/>
  <c r="E20" i="7"/>
  <c r="D20" i="7"/>
  <c r="C20" i="7"/>
  <c r="B20" i="7"/>
  <c r="M19" i="7"/>
  <c r="L19" i="7"/>
  <c r="K19" i="7"/>
  <c r="J19" i="7"/>
  <c r="I19" i="7"/>
  <c r="H19" i="7"/>
  <c r="G19" i="7"/>
  <c r="F19" i="7"/>
  <c r="E19" i="7"/>
  <c r="D19" i="7"/>
  <c r="C19" i="7"/>
  <c r="B19" i="7"/>
  <c r="H36" i="6"/>
  <c r="H39" i="6"/>
  <c r="E39" i="6"/>
  <c r="E26" i="6"/>
  <c r="B61" i="5"/>
  <c r="F8" i="5"/>
  <c r="F39" i="6" l="1"/>
  <c r="I36" i="6" s="1"/>
  <c r="F38" i="6"/>
  <c r="E38" i="6"/>
  <c r="F36" i="6"/>
  <c r="I39" i="6" s="1"/>
  <c r="E36" i="6"/>
  <c r="F35" i="6"/>
  <c r="E35" i="6"/>
  <c r="F30" i="6"/>
  <c r="E30" i="6"/>
  <c r="F29" i="6"/>
  <c r="E29" i="6"/>
  <c r="F28" i="6"/>
  <c r="E28" i="6"/>
  <c r="F27" i="6"/>
  <c r="E27" i="6"/>
  <c r="F26" i="6"/>
  <c r="C24" i="6"/>
  <c r="B24" i="6"/>
  <c r="F17" i="5" l="1"/>
  <c r="F10" i="5"/>
  <c r="F11" i="5"/>
  <c r="F12" i="5"/>
  <c r="F13" i="5"/>
  <c r="F14" i="5"/>
  <c r="F15" i="5"/>
  <c r="B60" i="5"/>
  <c r="B59" i="5"/>
  <c r="B58" i="5"/>
  <c r="H16" i="5"/>
  <c r="C11" i="1"/>
  <c r="E11" i="1" s="1"/>
  <c r="B11" i="1"/>
  <c r="D11" i="1" s="1"/>
  <c r="B15" i="1"/>
  <c r="B17" i="1" s="1"/>
  <c r="F11" i="1" l="1"/>
  <c r="E2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Geolog</author>
  </authors>
  <commentList>
    <comment ref="B10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Geolog:</t>
        </r>
        <r>
          <rPr>
            <sz val="8"/>
            <color indexed="81"/>
            <rFont val="Tahoma"/>
            <family val="2"/>
            <charset val="238"/>
          </rPr>
          <t xml:space="preserve">
nejprve stanovím X1 a x2 , tedy hranice daných intervalů kolem průměru, +- jedna směrodatná odchylka, +- 2směrodatné odchylky, +- 3 směrodatné odchylky</t>
        </r>
      </text>
    </comment>
    <comment ref="D10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Geolog:</t>
        </r>
        <r>
          <rPr>
            <sz val="8"/>
            <color indexed="81"/>
            <rFont val="Tahoma"/>
            <family val="2"/>
            <charset val="238"/>
          </rPr>
          <t xml:space="preserve">
spočtu hodnotu distribuční funkce F(x) v daném bodě x = podíl hornin, který má hustotu menší nebo rovnu danému x (vyjádřeno jako pravděpodobnost)</t>
        </r>
      </text>
    </comment>
    <comment ref="F10" authorId="0" shapeId="0" xr:uid="{00000000-0006-0000-0200-000003000000}">
      <text>
        <r>
          <rPr>
            <b/>
            <sz val="8"/>
            <color indexed="81"/>
            <rFont val="Tahoma"/>
            <family val="2"/>
            <charset val="238"/>
          </rPr>
          <t>Geolog:</t>
        </r>
        <r>
          <rPr>
            <sz val="8"/>
            <color indexed="81"/>
            <rFont val="Tahoma"/>
            <family val="2"/>
            <charset val="238"/>
          </rPr>
          <t xml:space="preserve">
podíl hodnot v daném intervalu je dán jako rozdíl hodnot distribuční funkce v bodě x2 a v bodě x1</t>
        </r>
      </text>
    </comment>
    <comment ref="B13" authorId="0" shapeId="0" xr:uid="{00000000-0006-0000-0200-000004000000}">
      <text>
        <r>
          <rPr>
            <b/>
            <sz val="8"/>
            <color indexed="81"/>
            <rFont val="Tahoma"/>
            <family val="2"/>
            <charset val="238"/>
          </rPr>
          <t>Geolog:</t>
        </r>
        <r>
          <rPr>
            <sz val="8"/>
            <color indexed="81"/>
            <rFont val="Tahoma"/>
            <family val="2"/>
            <charset val="238"/>
          </rPr>
          <t xml:space="preserve">
stanovím jako hodnotu distribuční funkce v bodě 2,65</t>
        </r>
      </text>
    </comment>
    <comment ref="B15" authorId="0" shapeId="0" xr:uid="{00000000-0006-0000-0200-000005000000}">
      <text>
        <r>
          <rPr>
            <b/>
            <sz val="8"/>
            <color indexed="81"/>
            <rFont val="Tahoma"/>
            <family val="2"/>
            <charset val="238"/>
          </rPr>
          <t>Geolog:</t>
        </r>
        <r>
          <rPr>
            <sz val="8"/>
            <color indexed="81"/>
            <rFont val="Tahoma"/>
            <family val="2"/>
            <charset val="238"/>
          </rPr>
          <t xml:space="preserve">
stanovím jako hodnotu distribuční funkce v bodě 2,9</t>
        </r>
      </text>
    </comment>
    <comment ref="B17" authorId="0" shapeId="0" xr:uid="{00000000-0006-0000-0200-000006000000}">
      <text>
        <r>
          <rPr>
            <b/>
            <sz val="8"/>
            <color indexed="81"/>
            <rFont val="Tahoma"/>
            <family val="2"/>
            <charset val="238"/>
          </rPr>
          <t>Geolog:</t>
        </r>
        <r>
          <rPr>
            <sz val="8"/>
            <color indexed="81"/>
            <rFont val="Tahoma"/>
            <family val="2"/>
            <charset val="238"/>
          </rPr>
          <t xml:space="preserve">
stanovím z distribuční funkce v bodě 2,9 - jako doplněk do 1. Tedy jako 1-F(2,9)</t>
        </r>
      </text>
    </comment>
  </commentList>
</comments>
</file>

<file path=xl/sharedStrings.xml><?xml version="1.0" encoding="utf-8"?>
<sst xmlns="http://schemas.openxmlformats.org/spreadsheetml/2006/main" count="233" uniqueCount="148">
  <si>
    <t>Průměrná hustota granitoidů melechovského masivu je 2,65 g/cm3 a směrodatná odchylka 0,12 g/cm3. Soubor dat má přibližně normální rozdělení.</t>
  </si>
  <si>
    <t>b) Jaký je podíl hornin s hustotou do 2,65 g/cm3.</t>
  </si>
  <si>
    <t>c) Jaký je podíl hornin s hustotou do 2,9 g/cm3.</t>
  </si>
  <si>
    <t>d) Jaký je podíl hornin s hustotou vyšší něž 2,9 g/cm3.</t>
  </si>
  <si>
    <t>aritm průměr</t>
  </si>
  <si>
    <t>směrodat odch</t>
  </si>
  <si>
    <t>a)</t>
  </si>
  <si>
    <r>
      <t>x</t>
    </r>
    <r>
      <rPr>
        <vertAlign val="subscript"/>
        <sz val="10"/>
        <rFont val="Arial"/>
        <family val="2"/>
        <charset val="238"/>
      </rPr>
      <t>1</t>
    </r>
  </si>
  <si>
    <r>
      <t>x</t>
    </r>
    <r>
      <rPr>
        <vertAlign val="subscript"/>
        <sz val="10"/>
        <rFont val="Arial"/>
        <family val="2"/>
        <charset val="238"/>
      </rPr>
      <t>2</t>
    </r>
  </si>
  <si>
    <r>
      <t>Fx</t>
    </r>
    <r>
      <rPr>
        <vertAlign val="subscript"/>
        <sz val="10"/>
        <rFont val="Arial"/>
        <family val="2"/>
        <charset val="238"/>
      </rPr>
      <t>1</t>
    </r>
  </si>
  <si>
    <r>
      <t>Fx</t>
    </r>
    <r>
      <rPr>
        <vertAlign val="subscript"/>
        <sz val="10"/>
        <rFont val="Arial"/>
        <family val="2"/>
        <charset val="238"/>
      </rPr>
      <t>2</t>
    </r>
  </si>
  <si>
    <r>
      <t>Fx</t>
    </r>
    <r>
      <rPr>
        <vertAlign val="subscript"/>
        <sz val="10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>-Fx</t>
    </r>
    <r>
      <rPr>
        <vertAlign val="subscript"/>
        <sz val="10"/>
        <rFont val="Arial"/>
        <family val="2"/>
        <charset val="238"/>
      </rPr>
      <t>1</t>
    </r>
  </si>
  <si>
    <t>± 2*Sx</t>
  </si>
  <si>
    <t>b)</t>
  </si>
  <si>
    <t>c)</t>
  </si>
  <si>
    <t>d)</t>
  </si>
  <si>
    <t>Třídy</t>
  </si>
  <si>
    <t>Četnost</t>
  </si>
  <si>
    <t>obsah Ag (hm.%)</t>
  </si>
  <si>
    <t>středy int</t>
  </si>
  <si>
    <t>analýza</t>
  </si>
  <si>
    <t>průměr</t>
  </si>
  <si>
    <t>smodch.P (zákl. soubor)</t>
  </si>
  <si>
    <t>b) pravděpodobnost výskytu Au s obsahem Ag do 5 wt. %</t>
  </si>
  <si>
    <t>c) pravděpodobnost výskytu Au s obsahem Ag nad 10 wt. %</t>
  </si>
  <si>
    <t>šikmost</t>
  </si>
  <si>
    <t>b) spočti pravděpodobnost výskytu zlatinek o vysoké ryzosti zlata s obsahem Ag do 5 wt.%. Předpokládáme, že soubor dat se chová podle normálního rozdělení.</t>
  </si>
  <si>
    <t>Máš stanovený obsah Ag ve zlatinkách na lokalitě.</t>
  </si>
  <si>
    <t>c) spočti pravděpodobnost výskytu zlatinek  s obsahem Ag nad 10 wt.%. Předpokládáme, že soubor dat se chová podle normálního rozdělení.</t>
  </si>
  <si>
    <t>50% horninových vzorků by mělo mít hustotu do 2,65 g/cm3</t>
  </si>
  <si>
    <t>98% horninových vzorků by mělo mít hustotu do 2,9 g/cm3</t>
  </si>
  <si>
    <t>2% horninových vzorků by měla mít hustotu nad 2,9 g/cm3</t>
  </si>
  <si>
    <t>horní hranice tříd</t>
  </si>
  <si>
    <t>Urči střední hodnoty obsahu Sr v peridotitech (ppm) ve dvou různých oblastech - spočti aritmetické prměry a mediány a rozhodni, která z těchto středních hodnot je pro dané soubory vhodná</t>
  </si>
  <si>
    <t>Pro soubor se sudým počtem prvků se medián stanovuje ze dvou prostředních hodnot, pro soubor dat s lichým počtem prvků je medián hodnota, která leží uprostřed souboru seřazeného podle velikosti.</t>
  </si>
  <si>
    <t>soubor 1</t>
  </si>
  <si>
    <t>soubor 2</t>
  </si>
  <si>
    <t>Oblast 1</t>
  </si>
  <si>
    <t>Oblast 2</t>
  </si>
  <si>
    <t>seřazená data (pro stanovení mediánu)</t>
  </si>
  <si>
    <t>aritm prumer</t>
  </si>
  <si>
    <t>median</t>
  </si>
  <si>
    <t>medián - bez použití statistických funkcí v Excelu</t>
  </si>
  <si>
    <t>median (fce v excelu)</t>
  </si>
  <si>
    <t>percentil.exc (fce v excelu)</t>
  </si>
  <si>
    <t>percentil.inc (fce v excelu)</t>
  </si>
  <si>
    <t>quartil.exc (fce v excelu)</t>
  </si>
  <si>
    <t>Pro soubor prvních dat je aritmetický průměr nevhodná střední hodnota, je výrazně zvýšena extrémními hodnotami - v tomto případě je vhodnější použít jako střední hodnotu medián</t>
  </si>
  <si>
    <t>U druhého souboru dat jsou obě střední hodnoty podobné a obě jsou vhodné</t>
  </si>
  <si>
    <t>fce excel</t>
  </si>
  <si>
    <t>smodch na druhou</t>
  </si>
  <si>
    <t>rozptyl</t>
  </si>
  <si>
    <r>
      <t>ppm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</si>
  <si>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odmocnina z rozptylu</t>
  </si>
  <si>
    <t>směrodatná odchylka</t>
  </si>
  <si>
    <t>ppm</t>
  </si>
  <si>
    <t>smodch.vyběr.S (odhad smodch)</t>
  </si>
  <si>
    <t>a) Vytvoř histogram pomocí funkce v Analýze dat (bez stanovení vlastních hranic) a ověř vizuálně, zda soubor dat má přibližně normální rozdělení pravděpodobností. Spočti průměr, medián a koeficient zešikmení.</t>
  </si>
  <si>
    <t>základní soubor VAR.P</t>
  </si>
  <si>
    <t>odhad - výběrový soubor VAR.S</t>
  </si>
  <si>
    <t>základní soubor SMODCH.P</t>
  </si>
  <si>
    <t>odhad - výběrový soubor SMODCH.VÝBĚR.S</t>
  </si>
  <si>
    <t>dopočti rozptyl a směrodatnou odchylku - pro základní souboru i odhad z výběrového souboru</t>
  </si>
  <si>
    <t>V horní tabulce máš uvedené analýzy stopových prvků v klinopyroxenu stanovené pomocí LA-ICP-MS (v ppm)</t>
  </si>
  <si>
    <t>pod tabulkou jsou uvedeny hodnoty detekčních limitů (ppm) pro jednotlivé prvky při použití daných analytických podmínek.</t>
  </si>
  <si>
    <t>Pomocí funkce když odstraň (nahraď bdl-pod mezí detekce) z analýz hodnoty, které jsou pod detekčním limitem přístroje.</t>
  </si>
  <si>
    <t>Ti47</t>
  </si>
  <si>
    <t>Li7</t>
  </si>
  <si>
    <t>Mn55</t>
  </si>
  <si>
    <t>Sr88</t>
  </si>
  <si>
    <t>Y89</t>
  </si>
  <si>
    <t>Zr90</t>
  </si>
  <si>
    <t>Nb93</t>
  </si>
  <si>
    <t>Cs133</t>
  </si>
  <si>
    <t>Ba137</t>
  </si>
  <si>
    <t>Pb208</t>
  </si>
  <si>
    <t>Th232</t>
  </si>
  <si>
    <t>U238</t>
  </si>
  <si>
    <t>Cpx 1</t>
  </si>
  <si>
    <t>Cpx 2</t>
  </si>
  <si>
    <t>Cpx 3</t>
  </si>
  <si>
    <t>Cpx 4</t>
  </si>
  <si>
    <t>Cpx 5</t>
  </si>
  <si>
    <t>Cpx 6</t>
  </si>
  <si>
    <t>Cpx 7</t>
  </si>
  <si>
    <t>Cpx 8</t>
  </si>
  <si>
    <t>Cpx 9</t>
  </si>
  <si>
    <t>det limit (ppm)</t>
  </si>
  <si>
    <t xml:space="preserve">V horní tabulce máš uvedené analýzy sfaleritu (hmotnostní procenta) stanovené elektronovou mikrosondou. </t>
  </si>
  <si>
    <t>V dolní tabulce jsou hodnoty detekčních limitů (ppm) pro jednotlivé prvky na elektronové mikrosondě při použití daných analytických podmínek.</t>
  </si>
  <si>
    <t>analýzy</t>
  </si>
  <si>
    <t>S</t>
  </si>
  <si>
    <t>Zn</t>
  </si>
  <si>
    <t>Fe</t>
  </si>
  <si>
    <t>Mn</t>
  </si>
  <si>
    <t>Ag</t>
  </si>
  <si>
    <t>Cu</t>
  </si>
  <si>
    <t>Se</t>
  </si>
  <si>
    <t>In</t>
  </si>
  <si>
    <t>Cd</t>
  </si>
  <si>
    <t>Total</t>
  </si>
  <si>
    <t>1. analýza</t>
  </si>
  <si>
    <t>2. analýza</t>
  </si>
  <si>
    <t>3. analýza</t>
  </si>
  <si>
    <t>4. analýza</t>
  </si>
  <si>
    <t>5. analýza</t>
  </si>
  <si>
    <t>6. analýza</t>
  </si>
  <si>
    <t>7. analýza</t>
  </si>
  <si>
    <t>8. analýza</t>
  </si>
  <si>
    <t>9. analýza</t>
  </si>
  <si>
    <t>10. analýza</t>
  </si>
  <si>
    <t>11. analýza</t>
  </si>
  <si>
    <t>12. analýza</t>
  </si>
  <si>
    <t>13. analýza</t>
  </si>
  <si>
    <t>14. analýza</t>
  </si>
  <si>
    <t>15. analýza</t>
  </si>
  <si>
    <t>16. analýza</t>
  </si>
  <si>
    <t>17. analýza</t>
  </si>
  <si>
    <t>18. analýza</t>
  </si>
  <si>
    <t>19. analýza</t>
  </si>
  <si>
    <t>20. analýza</t>
  </si>
  <si>
    <t xml:space="preserve">1 / 1 . </t>
  </si>
  <si>
    <t xml:space="preserve">2 / 1 . </t>
  </si>
  <si>
    <t xml:space="preserve">3 / 1 . </t>
  </si>
  <si>
    <t xml:space="preserve">4 / 1 . </t>
  </si>
  <si>
    <t xml:space="preserve">5 / 1 . </t>
  </si>
  <si>
    <t xml:space="preserve">6 / 1 . </t>
  </si>
  <si>
    <t xml:space="preserve">7 / 1 . </t>
  </si>
  <si>
    <t xml:space="preserve">8 / 1 . </t>
  </si>
  <si>
    <t xml:space="preserve">9 / 1 . </t>
  </si>
  <si>
    <t xml:space="preserve">10 / 1 . </t>
  </si>
  <si>
    <t xml:space="preserve">11 / 1 . </t>
  </si>
  <si>
    <t xml:space="preserve">12 / 1 . </t>
  </si>
  <si>
    <t xml:space="preserve">13 / 1 . </t>
  </si>
  <si>
    <t xml:space="preserve">14 / 1 . </t>
  </si>
  <si>
    <t xml:space="preserve">15 / 1 . </t>
  </si>
  <si>
    <t xml:space="preserve">16 / 1 . </t>
  </si>
  <si>
    <t xml:space="preserve">17 / 1 . </t>
  </si>
  <si>
    <t xml:space="preserve">18 / 1 . </t>
  </si>
  <si>
    <t xml:space="preserve">19 / 1 . </t>
  </si>
  <si>
    <t xml:space="preserve">20 / 1 . </t>
  </si>
  <si>
    <t>přepočet detekčních limitů na hmotnostní procenta</t>
  </si>
  <si>
    <t>det limit (hm.%)</t>
  </si>
  <si>
    <t>odtranění hodnot pod mezí detekce (nahrazeny označením bdl - bellow the detection limit)</t>
  </si>
  <si>
    <t>funkce Když - logické funkce (zadám podmínku - je-li namřená hodnota sondou menší než detekční limit, pak místo této hodnoty napiš bdl, pokud ne - ponech naměřenou hodnotu prvku.</t>
  </si>
  <si>
    <t>funkci zadej pro analýzu 1 pro S, pro ostatní sloupce a řádky rozkopíruj funkci - najeď na křížek v pravém dolním rohu buňky a roztáhni na požadovanou oblast)</t>
  </si>
  <si>
    <t xml:space="preserve">a) Spočti podíl hornin s hustotou v intervalu aritmetický  průměr ± 2*Sx </t>
  </si>
  <si>
    <t>Další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</si>
</sst>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2" fillId="0" borderId="0" xfId="0" applyFont="1"/>
    <xf numFmtId="9" fontId="0" fillId="0" borderId="0" xfId="0" applyNumberFormat="1"/>
    <xf numFmtId="0" fontId="1" fillId="0" borderId="0" xfId="0" applyFont="1"/>
    <xf numFmtId="2" fontId="0" fillId="0" borderId="0" xfId="0" applyNumberFormat="1"/>
    <xf numFmtId="0" fontId="6" fillId="0" borderId="1" xfId="0" applyFont="1" applyBorder="1" applyAlignment="1">
      <alignment horizontal="center"/>
    </xf>
    <xf numFmtId="0" fontId="0" fillId="3" borderId="0" xfId="0" applyFill="1"/>
    <xf numFmtId="0" fontId="0" fillId="0" borderId="2" xfId="0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9" fontId="1" fillId="0" borderId="0" xfId="0" applyNumberFormat="1" applyFont="1"/>
    <xf numFmtId="0" fontId="1" fillId="2" borderId="0" xfId="0" applyFont="1" applyFill="1"/>
    <xf numFmtId="0" fontId="0" fillId="4" borderId="0" xfId="0" applyFill="1"/>
    <xf numFmtId="0" fontId="7" fillId="0" borderId="0" xfId="0" applyFont="1"/>
    <xf numFmtId="22" fontId="0" fillId="0" borderId="0" xfId="0" applyNumberForma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0" xfId="0" applyBorder="1"/>
    <xf numFmtId="0" fontId="6" fillId="0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Četnost</c:v>
          </c:tx>
          <c:invertIfNegative val="0"/>
          <c:cat>
            <c:strRef>
              <c:f>'[1]zakladni fce'!$L$7:$L$11</c:f>
              <c:strCache>
                <c:ptCount val="5"/>
                <c:pt idx="0">
                  <c:v>12.5</c:v>
                </c:pt>
                <c:pt idx="1">
                  <c:v>31.2</c:v>
                </c:pt>
                <c:pt idx="2">
                  <c:v>49.9</c:v>
                </c:pt>
                <c:pt idx="3">
                  <c:v>68.6</c:v>
                </c:pt>
                <c:pt idx="4">
                  <c:v>Další</c:v>
                </c:pt>
              </c:strCache>
            </c:strRef>
          </c:cat>
          <c:val>
            <c:numRef>
              <c:f>'[1]zakladni fce'!$M$7:$M$11</c:f>
              <c:numCache>
                <c:formatCode>General</c:formatCode>
                <c:ptCount val="5"/>
                <c:pt idx="0">
                  <c:v>1</c:v>
                </c:pt>
                <c:pt idx="1">
                  <c:v>15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F5-42C0-96C0-34489EE2D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2351727"/>
        <c:axId val="2002345967"/>
      </c:barChart>
      <c:catAx>
        <c:axId val="20023517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Třídy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02345967"/>
        <c:crosses val="autoZero"/>
        <c:auto val="1"/>
        <c:lblAlgn val="ctr"/>
        <c:lblOffset val="100"/>
        <c:noMultiLvlLbl val="0"/>
      </c:catAx>
      <c:valAx>
        <c:axId val="200234596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Četnost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02351727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Četnost</c:v>
          </c:tx>
          <c:invertIfNegative val="0"/>
          <c:cat>
            <c:strRef>
              <c:f>'[1]zakladni fce'!$Q$6:$Q$10</c:f>
              <c:strCache>
                <c:ptCount val="5"/>
                <c:pt idx="0">
                  <c:v>12.1</c:v>
                </c:pt>
                <c:pt idx="1">
                  <c:v>12.975</c:v>
                </c:pt>
                <c:pt idx="2">
                  <c:v>13.85</c:v>
                </c:pt>
                <c:pt idx="3">
                  <c:v>14.725</c:v>
                </c:pt>
                <c:pt idx="4">
                  <c:v>Další</c:v>
                </c:pt>
              </c:strCache>
            </c:strRef>
          </c:cat>
          <c:val>
            <c:numRef>
              <c:f>'[1]zakladni fce'!$R$6:$R$10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5-44C5-9CF9-6E372B17E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914176"/>
        <c:axId val="907914656"/>
      </c:barChart>
      <c:catAx>
        <c:axId val="907914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Třídy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07914656"/>
        <c:crosses val="autoZero"/>
        <c:auto val="1"/>
        <c:lblAlgn val="ctr"/>
        <c:lblOffset val="100"/>
        <c:noMultiLvlLbl val="0"/>
      </c:catAx>
      <c:valAx>
        <c:axId val="9079146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Četnost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07914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Četnost</c:v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'normální rozdělení2'!$F$8:$F$15</c:f>
              <c:numCache>
                <c:formatCode>0.00</c:formatCode>
                <c:ptCount val="8"/>
                <c:pt idx="0">
                  <c:v>0.93928571428571506</c:v>
                </c:pt>
                <c:pt idx="1">
                  <c:v>2.7607142857142861</c:v>
                </c:pt>
                <c:pt idx="2">
                  <c:v>4.5821428571428573</c:v>
                </c:pt>
                <c:pt idx="3">
                  <c:v>6.4035714285714285</c:v>
                </c:pt>
                <c:pt idx="4">
                  <c:v>8.2250000000000014</c:v>
                </c:pt>
                <c:pt idx="5">
                  <c:v>10.046428571428571</c:v>
                </c:pt>
                <c:pt idx="6">
                  <c:v>11.867857142857144</c:v>
                </c:pt>
                <c:pt idx="7">
                  <c:v>13.689285714285713</c:v>
                </c:pt>
              </c:numCache>
            </c:numRef>
          </c:cat>
          <c:val>
            <c:numRef>
              <c:f>'normální rozdělení2'!$H$8:$H$15</c:f>
              <c:numCache>
                <c:formatCode>General</c:formatCode>
                <c:ptCount val="8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10</c:v>
                </c:pt>
                <c:pt idx="4">
                  <c:v>13</c:v>
                </c:pt>
                <c:pt idx="5">
                  <c:v>8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A-4F42-AB2E-3F413198E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2056192"/>
        <c:axId val="302057728"/>
      </c:barChart>
      <c:catAx>
        <c:axId val="30205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středy intervalů,</a:t>
                </a:r>
                <a:r>
                  <a:rPr lang="cs-CZ" baseline="0"/>
                  <a:t> obsah Ag wt.%</a:t>
                </a:r>
                <a:endParaRPr lang="cs-CZ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302057728"/>
        <c:crosses val="autoZero"/>
        <c:auto val="1"/>
        <c:lblAlgn val="ctr"/>
        <c:lblOffset val="100"/>
        <c:noMultiLvlLbl val="0"/>
      </c:catAx>
      <c:valAx>
        <c:axId val="302057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Četnost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02056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316677</xdr:colOff>
      <xdr:row>14</xdr:row>
      <xdr:rowOff>110217</xdr:rowOff>
    </xdr:from>
    <xdr:to>
      <xdr:col>16</xdr:col>
      <xdr:colOff>351279</xdr:colOff>
      <xdr:row>26</xdr:row>
      <xdr:rowOff>68565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A08A7CD-ACDB-4579-B8AB-214FD7F1F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632556</xdr:colOff>
      <xdr:row>14</xdr:row>
      <xdr:rowOff>108856</xdr:rowOff>
    </xdr:from>
    <xdr:to>
      <xdr:col>21</xdr:col>
      <xdr:colOff>561216</xdr:colOff>
      <xdr:row>26</xdr:row>
      <xdr:rowOff>60790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0B12BB4-BA4F-43E0-9D07-A3EA13BA7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213205</xdr:colOff>
      <xdr:row>4</xdr:row>
      <xdr:rowOff>9059</xdr:rowOff>
    </xdr:from>
    <xdr:to>
      <xdr:col>21</xdr:col>
      <xdr:colOff>313898</xdr:colOff>
      <xdr:row>18</xdr:row>
      <xdr:rowOff>166942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nata\statistica\statistika%202025\cviceni_2_vypracovane_2025.xlsx" TargetMode="External"/><Relationship Id="rId1" Type="http://schemas.openxmlformats.org/officeDocument/2006/relationships/externalLinkPath" Target="cviceni_2_vypracovan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stogram "/>
      <sheetName val="fce kdyz"/>
      <sheetName val="zakladni fce"/>
    </sheetNames>
    <sheetDataSet>
      <sheetData sheetId="0"/>
      <sheetData sheetId="1"/>
      <sheetData sheetId="2">
        <row r="6">
          <cell r="Q6">
            <v>12.1</v>
          </cell>
          <cell r="R6">
            <v>1</v>
          </cell>
        </row>
        <row r="7">
          <cell r="L7">
            <v>12.5</v>
          </cell>
          <cell r="M7">
            <v>1</v>
          </cell>
          <cell r="Q7">
            <v>12.975</v>
          </cell>
          <cell r="R7">
            <v>2</v>
          </cell>
        </row>
        <row r="8">
          <cell r="L8">
            <v>31.2</v>
          </cell>
          <cell r="M8">
            <v>15</v>
          </cell>
          <cell r="Q8">
            <v>13.85</v>
          </cell>
          <cell r="R8">
            <v>7</v>
          </cell>
        </row>
        <row r="9">
          <cell r="L9">
            <v>49.9</v>
          </cell>
          <cell r="M9">
            <v>1</v>
          </cell>
          <cell r="Q9">
            <v>14.725</v>
          </cell>
          <cell r="R9">
            <v>4</v>
          </cell>
        </row>
        <row r="10">
          <cell r="L10">
            <v>68.599999999999994</v>
          </cell>
          <cell r="M10">
            <v>0</v>
          </cell>
          <cell r="Q10" t="str">
            <v>Další</v>
          </cell>
          <cell r="R10">
            <v>3</v>
          </cell>
        </row>
        <row r="11">
          <cell r="L11" t="str">
            <v>Další</v>
          </cell>
          <cell r="M1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zoomScale="55" zoomScaleNormal="55" workbookViewId="0">
      <selection activeCell="V9" sqref="V9"/>
    </sheetView>
  </sheetViews>
  <sheetFormatPr defaultRowHeight="14.6" x14ac:dyDescent="0.4"/>
  <cols>
    <col min="1" max="1" width="12.69140625" customWidth="1"/>
    <col min="4" max="4" width="39.53515625" customWidth="1"/>
    <col min="5" max="5" width="12" bestFit="1" customWidth="1"/>
    <col min="8" max="8" width="12" bestFit="1" customWidth="1"/>
    <col min="257" max="257" width="12.69140625" customWidth="1"/>
    <col min="513" max="513" width="12.69140625" customWidth="1"/>
    <col min="769" max="769" width="12.69140625" customWidth="1"/>
    <col min="1025" max="1025" width="12.69140625" customWidth="1"/>
    <col min="1281" max="1281" width="12.69140625" customWidth="1"/>
    <col min="1537" max="1537" width="12.69140625" customWidth="1"/>
    <col min="1793" max="1793" width="12.69140625" customWidth="1"/>
    <col min="2049" max="2049" width="12.69140625" customWidth="1"/>
    <col min="2305" max="2305" width="12.69140625" customWidth="1"/>
    <col min="2561" max="2561" width="12.69140625" customWidth="1"/>
    <col min="2817" max="2817" width="12.69140625" customWidth="1"/>
    <col min="3073" max="3073" width="12.69140625" customWidth="1"/>
    <col min="3329" max="3329" width="12.69140625" customWidth="1"/>
    <col min="3585" max="3585" width="12.69140625" customWidth="1"/>
    <col min="3841" max="3841" width="12.69140625" customWidth="1"/>
    <col min="4097" max="4097" width="12.69140625" customWidth="1"/>
    <col min="4353" max="4353" width="12.69140625" customWidth="1"/>
    <col min="4609" max="4609" width="12.69140625" customWidth="1"/>
    <col min="4865" max="4865" width="12.69140625" customWidth="1"/>
    <col min="5121" max="5121" width="12.69140625" customWidth="1"/>
    <col min="5377" max="5377" width="12.69140625" customWidth="1"/>
    <col min="5633" max="5633" width="12.69140625" customWidth="1"/>
    <col min="5889" max="5889" width="12.69140625" customWidth="1"/>
    <col min="6145" max="6145" width="12.69140625" customWidth="1"/>
    <col min="6401" max="6401" width="12.69140625" customWidth="1"/>
    <col min="6657" max="6657" width="12.69140625" customWidth="1"/>
    <col min="6913" max="6913" width="12.69140625" customWidth="1"/>
    <col min="7169" max="7169" width="12.69140625" customWidth="1"/>
    <col min="7425" max="7425" width="12.69140625" customWidth="1"/>
    <col min="7681" max="7681" width="12.69140625" customWidth="1"/>
    <col min="7937" max="7937" width="12.69140625" customWidth="1"/>
    <col min="8193" max="8193" width="12.69140625" customWidth="1"/>
    <col min="8449" max="8449" width="12.69140625" customWidth="1"/>
    <col min="8705" max="8705" width="12.69140625" customWidth="1"/>
    <col min="8961" max="8961" width="12.69140625" customWidth="1"/>
    <col min="9217" max="9217" width="12.69140625" customWidth="1"/>
    <col min="9473" max="9473" width="12.69140625" customWidth="1"/>
    <col min="9729" max="9729" width="12.69140625" customWidth="1"/>
    <col min="9985" max="9985" width="12.69140625" customWidth="1"/>
    <col min="10241" max="10241" width="12.69140625" customWidth="1"/>
    <col min="10497" max="10497" width="12.69140625" customWidth="1"/>
    <col min="10753" max="10753" width="12.69140625" customWidth="1"/>
    <col min="11009" max="11009" width="12.69140625" customWidth="1"/>
    <col min="11265" max="11265" width="12.69140625" customWidth="1"/>
    <col min="11521" max="11521" width="12.69140625" customWidth="1"/>
    <col min="11777" max="11777" width="12.69140625" customWidth="1"/>
    <col min="12033" max="12033" width="12.69140625" customWidth="1"/>
    <col min="12289" max="12289" width="12.69140625" customWidth="1"/>
    <col min="12545" max="12545" width="12.69140625" customWidth="1"/>
    <col min="12801" max="12801" width="12.69140625" customWidth="1"/>
    <col min="13057" max="13057" width="12.69140625" customWidth="1"/>
    <col min="13313" max="13313" width="12.69140625" customWidth="1"/>
    <col min="13569" max="13569" width="12.69140625" customWidth="1"/>
    <col min="13825" max="13825" width="12.69140625" customWidth="1"/>
    <col min="14081" max="14081" width="12.69140625" customWidth="1"/>
    <col min="14337" max="14337" width="12.69140625" customWidth="1"/>
    <col min="14593" max="14593" width="12.69140625" customWidth="1"/>
    <col min="14849" max="14849" width="12.69140625" customWidth="1"/>
    <col min="15105" max="15105" width="12.69140625" customWidth="1"/>
    <col min="15361" max="15361" width="12.69140625" customWidth="1"/>
    <col min="15617" max="15617" width="12.69140625" customWidth="1"/>
    <col min="15873" max="15873" width="12.69140625" customWidth="1"/>
    <col min="16129" max="16129" width="12.69140625" customWidth="1"/>
  </cols>
  <sheetData>
    <row r="1" spans="1:19" x14ac:dyDescent="0.4">
      <c r="A1" t="s">
        <v>33</v>
      </c>
    </row>
    <row r="2" spans="1:19" x14ac:dyDescent="0.4">
      <c r="A2" t="s">
        <v>34</v>
      </c>
    </row>
    <row r="3" spans="1:19" x14ac:dyDescent="0.4">
      <c r="A3" t="s">
        <v>62</v>
      </c>
    </row>
    <row r="4" spans="1:19" x14ac:dyDescent="0.4">
      <c r="B4" t="s">
        <v>35</v>
      </c>
      <c r="C4" t="s">
        <v>36</v>
      </c>
      <c r="E4" t="s">
        <v>35</v>
      </c>
      <c r="F4" t="s">
        <v>36</v>
      </c>
    </row>
    <row r="5" spans="1:19" ht="15" thickBot="1" x14ac:dyDescent="0.45">
      <c r="B5" t="s">
        <v>37</v>
      </c>
      <c r="C5" t="s">
        <v>38</v>
      </c>
      <c r="E5" t="s">
        <v>39</v>
      </c>
    </row>
    <row r="6" spans="1:19" x14ac:dyDescent="0.4">
      <c r="A6" s="1">
        <v>1</v>
      </c>
      <c r="B6" s="1">
        <v>13.2</v>
      </c>
      <c r="C6" s="1">
        <v>15.6</v>
      </c>
      <c r="E6">
        <v>12.5</v>
      </c>
      <c r="F6">
        <v>12.1</v>
      </c>
      <c r="M6" s="6" t="s">
        <v>16</v>
      </c>
      <c r="N6" s="6" t="s">
        <v>17</v>
      </c>
      <c r="R6" s="6" t="s">
        <v>16</v>
      </c>
      <c r="S6" s="6" t="s">
        <v>17</v>
      </c>
    </row>
    <row r="7" spans="1:19" x14ac:dyDescent="0.4">
      <c r="A7" s="1">
        <v>2</v>
      </c>
      <c r="B7" s="1">
        <v>13.8</v>
      </c>
      <c r="C7" s="1">
        <v>14.9</v>
      </c>
      <c r="E7">
        <v>12.6</v>
      </c>
      <c r="F7">
        <v>12.8</v>
      </c>
      <c r="M7">
        <v>12.5</v>
      </c>
      <c r="N7">
        <v>1</v>
      </c>
      <c r="R7">
        <v>12.1</v>
      </c>
      <c r="S7">
        <v>1</v>
      </c>
    </row>
    <row r="8" spans="1:19" x14ac:dyDescent="0.4">
      <c r="A8" s="1">
        <v>3</v>
      </c>
      <c r="B8" s="1">
        <v>15.8</v>
      </c>
      <c r="C8" s="1">
        <v>14.5</v>
      </c>
      <c r="E8">
        <v>12.8</v>
      </c>
      <c r="F8">
        <v>12.8</v>
      </c>
      <c r="M8">
        <v>31.2</v>
      </c>
      <c r="N8">
        <v>15</v>
      </c>
      <c r="R8">
        <v>12.975</v>
      </c>
      <c r="S8">
        <v>2</v>
      </c>
    </row>
    <row r="9" spans="1:19" x14ac:dyDescent="0.4">
      <c r="A9" s="1">
        <v>4</v>
      </c>
      <c r="B9" s="1">
        <v>13.1</v>
      </c>
      <c r="C9" s="1">
        <v>14.1</v>
      </c>
      <c r="E9">
        <v>12.9</v>
      </c>
      <c r="F9">
        <v>13.1</v>
      </c>
      <c r="M9">
        <v>49.9</v>
      </c>
      <c r="N9">
        <v>1</v>
      </c>
      <c r="R9">
        <v>13.85</v>
      </c>
      <c r="S9">
        <v>7</v>
      </c>
    </row>
    <row r="10" spans="1:19" x14ac:dyDescent="0.4">
      <c r="A10" s="1">
        <v>5</v>
      </c>
      <c r="B10" s="1">
        <v>12.5</v>
      </c>
      <c r="C10" s="1">
        <v>13.7</v>
      </c>
      <c r="E10">
        <v>13.1</v>
      </c>
      <c r="F10">
        <v>13.1</v>
      </c>
      <c r="M10">
        <v>68.599999999999994</v>
      </c>
      <c r="N10">
        <v>0</v>
      </c>
      <c r="R10">
        <v>14.725</v>
      </c>
      <c r="S10">
        <v>4</v>
      </c>
    </row>
    <row r="11" spans="1:19" ht="15" thickBot="1" x14ac:dyDescent="0.45">
      <c r="A11" s="1">
        <v>6</v>
      </c>
      <c r="B11" s="1">
        <v>12.8</v>
      </c>
      <c r="C11" s="1">
        <v>14.6</v>
      </c>
      <c r="E11">
        <v>13.1</v>
      </c>
      <c r="F11">
        <v>13.2</v>
      </c>
      <c r="M11" s="8" t="s">
        <v>147</v>
      </c>
      <c r="N11" s="8">
        <v>1</v>
      </c>
      <c r="R11" s="8" t="s">
        <v>147</v>
      </c>
      <c r="S11" s="8">
        <v>3</v>
      </c>
    </row>
    <row r="12" spans="1:19" x14ac:dyDescent="0.4">
      <c r="A12" s="1">
        <v>7</v>
      </c>
      <c r="B12" s="1">
        <v>14.3</v>
      </c>
      <c r="C12" s="1">
        <v>13.1</v>
      </c>
      <c r="E12">
        <v>13.2</v>
      </c>
      <c r="F12">
        <v>13.4</v>
      </c>
    </row>
    <row r="13" spans="1:19" x14ac:dyDescent="0.4">
      <c r="A13" s="1">
        <v>8</v>
      </c>
      <c r="B13" s="1">
        <v>14.9</v>
      </c>
      <c r="C13" s="1">
        <v>13.5</v>
      </c>
      <c r="E13">
        <v>13.3</v>
      </c>
      <c r="F13">
        <v>13.5</v>
      </c>
    </row>
    <row r="14" spans="1:19" x14ac:dyDescent="0.4">
      <c r="A14" s="1">
        <v>9</v>
      </c>
      <c r="B14" s="12">
        <v>87.3</v>
      </c>
      <c r="C14" s="1">
        <v>12.8</v>
      </c>
      <c r="E14" s="13">
        <v>13.8</v>
      </c>
      <c r="F14" s="13">
        <v>13.6</v>
      </c>
    </row>
    <row r="15" spans="1:19" x14ac:dyDescent="0.4">
      <c r="A15" s="1">
        <v>10</v>
      </c>
      <c r="B15" s="1">
        <v>14.1</v>
      </c>
      <c r="C15" s="1">
        <v>15.6</v>
      </c>
      <c r="E15" s="13">
        <v>14.1</v>
      </c>
      <c r="F15">
        <v>13.7</v>
      </c>
    </row>
    <row r="16" spans="1:19" x14ac:dyDescent="0.4">
      <c r="A16" s="1">
        <v>11</v>
      </c>
      <c r="B16" s="12">
        <v>41.5</v>
      </c>
      <c r="C16" s="1">
        <v>12.1</v>
      </c>
      <c r="E16">
        <v>14.2</v>
      </c>
      <c r="F16">
        <v>14.1</v>
      </c>
    </row>
    <row r="17" spans="1:9" x14ac:dyDescent="0.4">
      <c r="A17" s="1">
        <v>12</v>
      </c>
      <c r="B17" s="1">
        <v>12.6</v>
      </c>
      <c r="C17" s="1">
        <v>13.4</v>
      </c>
      <c r="E17">
        <v>14.3</v>
      </c>
      <c r="F17">
        <v>14.2</v>
      </c>
    </row>
    <row r="18" spans="1:9" x14ac:dyDescent="0.4">
      <c r="A18" s="1">
        <v>13</v>
      </c>
      <c r="B18" s="1">
        <v>12.9</v>
      </c>
      <c r="C18" s="1">
        <v>14.2</v>
      </c>
      <c r="E18">
        <v>14.7</v>
      </c>
      <c r="F18">
        <v>14.5</v>
      </c>
    </row>
    <row r="19" spans="1:9" x14ac:dyDescent="0.4">
      <c r="A19" s="1">
        <v>14</v>
      </c>
      <c r="B19" s="1">
        <v>14.2</v>
      </c>
      <c r="C19" s="1">
        <v>13.1</v>
      </c>
      <c r="E19">
        <v>14.9</v>
      </c>
      <c r="F19">
        <v>14.6</v>
      </c>
    </row>
    <row r="20" spans="1:9" x14ac:dyDescent="0.4">
      <c r="A20" s="1">
        <v>15</v>
      </c>
      <c r="B20" s="1">
        <v>13.1</v>
      </c>
      <c r="C20" s="1">
        <v>12.8</v>
      </c>
      <c r="E20">
        <v>15.1</v>
      </c>
      <c r="F20">
        <v>14.9</v>
      </c>
    </row>
    <row r="21" spans="1:9" x14ac:dyDescent="0.4">
      <c r="A21" s="1">
        <v>16</v>
      </c>
      <c r="B21" s="1">
        <v>13.3</v>
      </c>
      <c r="C21" s="1">
        <v>13.2</v>
      </c>
      <c r="E21">
        <v>15.8</v>
      </c>
      <c r="F21">
        <v>15.6</v>
      </c>
    </row>
    <row r="22" spans="1:9" x14ac:dyDescent="0.4">
      <c r="A22" s="1">
        <v>17</v>
      </c>
      <c r="B22" s="1">
        <v>14.7</v>
      </c>
      <c r="C22" s="1">
        <v>13.6</v>
      </c>
      <c r="E22" s="4">
        <v>41.5</v>
      </c>
      <c r="F22">
        <v>15.6</v>
      </c>
    </row>
    <row r="23" spans="1:9" x14ac:dyDescent="0.4">
      <c r="A23" s="1">
        <v>18</v>
      </c>
      <c r="B23" s="1">
        <v>15.1</v>
      </c>
      <c r="C23" s="1"/>
      <c r="E23" s="4">
        <v>87.3</v>
      </c>
      <c r="H23" s="4"/>
      <c r="I23" s="4"/>
    </row>
    <row r="24" spans="1:9" x14ac:dyDescent="0.4">
      <c r="A24" s="4" t="s">
        <v>40</v>
      </c>
      <c r="B24" s="14">
        <f>AVERAGE(B6:B23)</f>
        <v>19.399999999999999</v>
      </c>
      <c r="C24" s="14">
        <f>AVERAGE(C6:C23)</f>
        <v>13.81176470588235</v>
      </c>
    </row>
    <row r="26" spans="1:9" x14ac:dyDescent="0.4">
      <c r="A26" s="4" t="s">
        <v>41</v>
      </c>
      <c r="B26" s="4"/>
      <c r="C26" s="4"/>
      <c r="D26" t="s">
        <v>41</v>
      </c>
      <c r="E26">
        <f>(E14+E15)/2</f>
        <v>13.95</v>
      </c>
      <c r="F26">
        <f>(F14)</f>
        <v>13.6</v>
      </c>
      <c r="G26" t="s">
        <v>42</v>
      </c>
    </row>
    <row r="27" spans="1:9" x14ac:dyDescent="0.4">
      <c r="A27" s="4"/>
      <c r="B27" s="4"/>
      <c r="C27" s="4"/>
      <c r="D27" t="s">
        <v>43</v>
      </c>
      <c r="E27">
        <f>MEDIAN(E6:E23)</f>
        <v>13.95</v>
      </c>
      <c r="F27">
        <f>MEDIAN(F6:F23)</f>
        <v>13.6</v>
      </c>
    </row>
    <row r="28" spans="1:9" x14ac:dyDescent="0.4">
      <c r="A28" s="4"/>
      <c r="B28" s="4"/>
      <c r="C28" s="4"/>
      <c r="D28" t="s">
        <v>44</v>
      </c>
      <c r="E28">
        <f>_xlfn.PERCENTILE.EXC(E6:E23,0.5)</f>
        <v>13.95</v>
      </c>
      <c r="F28">
        <f>_xlfn.PERCENTILE.EXC(F6:F22,0.5)</f>
        <v>13.6</v>
      </c>
    </row>
    <row r="29" spans="1:9" x14ac:dyDescent="0.4">
      <c r="A29" s="4"/>
      <c r="B29" s="4"/>
      <c r="C29" s="4"/>
      <c r="D29" t="s">
        <v>45</v>
      </c>
      <c r="E29">
        <f>_xlfn.PERCENTILE.INC(E6:E23,0.5)</f>
        <v>13.95</v>
      </c>
      <c r="F29">
        <f>_xlfn.PERCENTILE.INC(F6:F23,0.5)</f>
        <v>13.6</v>
      </c>
    </row>
    <row r="30" spans="1:9" x14ac:dyDescent="0.4">
      <c r="A30" s="4"/>
      <c r="B30" s="4"/>
      <c r="C30" s="4"/>
      <c r="D30" t="s">
        <v>46</v>
      </c>
      <c r="E30">
        <f>_xlfn.QUARTILE.EXC(E6:E23,2)</f>
        <v>13.95</v>
      </c>
      <c r="F30">
        <f>_xlfn.QUARTILE.EXC(F6:F23,2)</f>
        <v>13.6</v>
      </c>
    </row>
    <row r="31" spans="1:9" x14ac:dyDescent="0.4">
      <c r="A31" s="4"/>
      <c r="B31" s="4"/>
      <c r="C31" s="4"/>
    </row>
    <row r="32" spans="1:9" x14ac:dyDescent="0.4">
      <c r="B32" t="s">
        <v>47</v>
      </c>
    </row>
    <row r="33" spans="1:9" x14ac:dyDescent="0.4">
      <c r="B33" t="s">
        <v>48</v>
      </c>
    </row>
    <row r="34" spans="1:9" x14ac:dyDescent="0.4">
      <c r="E34" t="s">
        <v>49</v>
      </c>
      <c r="F34" t="s">
        <v>49</v>
      </c>
      <c r="H34" t="s">
        <v>50</v>
      </c>
    </row>
    <row r="35" spans="1:9" ht="16.3" x14ac:dyDescent="0.4">
      <c r="A35" s="4" t="s">
        <v>51</v>
      </c>
      <c r="C35" t="s">
        <v>52</v>
      </c>
      <c r="D35" t="s">
        <v>58</v>
      </c>
      <c r="E35">
        <f>_xlfn.VAR.P(B6:B23)</f>
        <v>312.21111111111111</v>
      </c>
      <c r="F35">
        <f>_xlfn.VAR.P(C6:C23)</f>
        <v>0.91750865051903097</v>
      </c>
    </row>
    <row r="36" spans="1:9" ht="16.3" x14ac:dyDescent="0.4">
      <c r="A36" s="4" t="s">
        <v>51</v>
      </c>
      <c r="C36" t="s">
        <v>52</v>
      </c>
      <c r="D36" t="s">
        <v>59</v>
      </c>
      <c r="E36" s="14">
        <f>_xlfn.VAR.S(B6:B23)</f>
        <v>330.57647058823522</v>
      </c>
      <c r="F36" s="14">
        <f>_xlfn.VAR.S(C6:C23)</f>
        <v>0.97485294117647037</v>
      </c>
      <c r="H36">
        <f>E39^2</f>
        <v>330.57647058823522</v>
      </c>
      <c r="I36">
        <f>F39^2</f>
        <v>0.97485294117647037</v>
      </c>
    </row>
    <row r="37" spans="1:9" x14ac:dyDescent="0.4">
      <c r="H37" t="s">
        <v>53</v>
      </c>
    </row>
    <row r="38" spans="1:9" x14ac:dyDescent="0.4">
      <c r="A38" s="4" t="s">
        <v>54</v>
      </c>
      <c r="C38" t="s">
        <v>55</v>
      </c>
      <c r="D38" t="s">
        <v>60</v>
      </c>
      <c r="E38">
        <f>_xlfn.STDEV.P(B6:B23)</f>
        <v>17.669496628685014</v>
      </c>
      <c r="F38">
        <f>_xlfn.STDEV.P(C6:C23)</f>
        <v>0.95786671855693528</v>
      </c>
    </row>
    <row r="39" spans="1:9" x14ac:dyDescent="0.4">
      <c r="A39" s="4" t="s">
        <v>54</v>
      </c>
      <c r="C39" t="s">
        <v>55</v>
      </c>
      <c r="D39" t="s">
        <v>61</v>
      </c>
      <c r="E39" s="14">
        <f>_xlfn.STDEV.S(B6:B23)</f>
        <v>18.181762031998858</v>
      </c>
      <c r="F39" s="14">
        <f>_xlfn.STDEV.S(C6:C23)</f>
        <v>0.98734641396850698</v>
      </c>
      <c r="H39">
        <f>SQRT(E36)</f>
        <v>18.181762031998858</v>
      </c>
      <c r="I39">
        <f>SQRT(F36)</f>
        <v>0.98734641396850698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D021C-B1F1-48BD-BB76-1F4093B4DB0C}">
  <dimension ref="A1:M127"/>
  <sheetViews>
    <sheetView zoomScale="70" zoomScaleNormal="70" workbookViewId="0">
      <selection activeCell="B85" sqref="B85"/>
    </sheetView>
  </sheetViews>
  <sheetFormatPr defaultRowHeight="14.6" x14ac:dyDescent="0.4"/>
  <cols>
    <col min="1" max="1" width="14.3828125" customWidth="1"/>
    <col min="14" max="25" width="7.61328125" customWidth="1"/>
    <col min="235" max="235" width="12.15234375" customWidth="1"/>
    <col min="491" max="491" width="12.15234375" customWidth="1"/>
    <col min="747" max="747" width="12.15234375" customWidth="1"/>
    <col min="1003" max="1003" width="12.15234375" customWidth="1"/>
    <col min="1259" max="1259" width="12.15234375" customWidth="1"/>
    <col min="1515" max="1515" width="12.15234375" customWidth="1"/>
    <col min="1771" max="1771" width="12.15234375" customWidth="1"/>
    <col min="2027" max="2027" width="12.15234375" customWidth="1"/>
    <col min="2283" max="2283" width="12.15234375" customWidth="1"/>
    <col min="2539" max="2539" width="12.15234375" customWidth="1"/>
    <col min="2795" max="2795" width="12.15234375" customWidth="1"/>
    <col min="3051" max="3051" width="12.15234375" customWidth="1"/>
    <col min="3307" max="3307" width="12.15234375" customWidth="1"/>
    <col min="3563" max="3563" width="12.15234375" customWidth="1"/>
    <col min="3819" max="3819" width="12.15234375" customWidth="1"/>
    <col min="4075" max="4075" width="12.15234375" customWidth="1"/>
    <col min="4331" max="4331" width="12.15234375" customWidth="1"/>
    <col min="4587" max="4587" width="12.15234375" customWidth="1"/>
    <col min="4843" max="4843" width="12.15234375" customWidth="1"/>
    <col min="5099" max="5099" width="12.15234375" customWidth="1"/>
    <col min="5355" max="5355" width="12.15234375" customWidth="1"/>
    <col min="5611" max="5611" width="12.15234375" customWidth="1"/>
    <col min="5867" max="5867" width="12.15234375" customWidth="1"/>
    <col min="6123" max="6123" width="12.15234375" customWidth="1"/>
    <col min="6379" max="6379" width="12.15234375" customWidth="1"/>
    <col min="6635" max="6635" width="12.15234375" customWidth="1"/>
    <col min="6891" max="6891" width="12.15234375" customWidth="1"/>
    <col min="7147" max="7147" width="12.15234375" customWidth="1"/>
    <col min="7403" max="7403" width="12.15234375" customWidth="1"/>
    <col min="7659" max="7659" width="12.15234375" customWidth="1"/>
    <col min="7915" max="7915" width="12.15234375" customWidth="1"/>
    <col min="8171" max="8171" width="12.15234375" customWidth="1"/>
    <col min="8427" max="8427" width="12.15234375" customWidth="1"/>
    <col min="8683" max="8683" width="12.15234375" customWidth="1"/>
    <col min="8939" max="8939" width="12.15234375" customWidth="1"/>
    <col min="9195" max="9195" width="12.15234375" customWidth="1"/>
    <col min="9451" max="9451" width="12.15234375" customWidth="1"/>
    <col min="9707" max="9707" width="12.15234375" customWidth="1"/>
    <col min="9963" max="9963" width="12.15234375" customWidth="1"/>
    <col min="10219" max="10219" width="12.15234375" customWidth="1"/>
    <col min="10475" max="10475" width="12.15234375" customWidth="1"/>
    <col min="10731" max="10731" width="12.15234375" customWidth="1"/>
    <col min="10987" max="10987" width="12.15234375" customWidth="1"/>
    <col min="11243" max="11243" width="12.15234375" customWidth="1"/>
    <col min="11499" max="11499" width="12.15234375" customWidth="1"/>
    <col min="11755" max="11755" width="12.15234375" customWidth="1"/>
    <col min="12011" max="12011" width="12.15234375" customWidth="1"/>
    <col min="12267" max="12267" width="12.15234375" customWidth="1"/>
    <col min="12523" max="12523" width="12.15234375" customWidth="1"/>
    <col min="12779" max="12779" width="12.15234375" customWidth="1"/>
    <col min="13035" max="13035" width="12.15234375" customWidth="1"/>
    <col min="13291" max="13291" width="12.15234375" customWidth="1"/>
    <col min="13547" max="13547" width="12.15234375" customWidth="1"/>
    <col min="13803" max="13803" width="12.15234375" customWidth="1"/>
    <col min="14059" max="14059" width="12.15234375" customWidth="1"/>
    <col min="14315" max="14315" width="12.15234375" customWidth="1"/>
    <col min="14571" max="14571" width="12.15234375" customWidth="1"/>
    <col min="14827" max="14827" width="12.15234375" customWidth="1"/>
    <col min="15083" max="15083" width="12.15234375" customWidth="1"/>
    <col min="15339" max="15339" width="12.15234375" customWidth="1"/>
    <col min="15595" max="15595" width="12.15234375" customWidth="1"/>
    <col min="15851" max="15851" width="12.15234375" customWidth="1"/>
    <col min="16107" max="16107" width="12.15234375" customWidth="1"/>
  </cols>
  <sheetData>
    <row r="1" spans="1:13" x14ac:dyDescent="0.4">
      <c r="A1" t="s">
        <v>63</v>
      </c>
    </row>
    <row r="2" spans="1:13" x14ac:dyDescent="0.4">
      <c r="A2" t="s">
        <v>64</v>
      </c>
    </row>
    <row r="3" spans="1:13" x14ac:dyDescent="0.4">
      <c r="A3" t="s">
        <v>65</v>
      </c>
    </row>
    <row r="6" spans="1:13" x14ac:dyDescent="0.4">
      <c r="A6" s="1" t="s">
        <v>55</v>
      </c>
      <c r="B6" s="1" t="s">
        <v>66</v>
      </c>
      <c r="C6" s="1" t="s">
        <v>67</v>
      </c>
      <c r="D6" s="1" t="s">
        <v>68</v>
      </c>
      <c r="E6" s="1" t="s">
        <v>69</v>
      </c>
      <c r="F6" s="1" t="s">
        <v>70</v>
      </c>
      <c r="G6" s="1" t="s">
        <v>71</v>
      </c>
      <c r="H6" s="1" t="s">
        <v>72</v>
      </c>
      <c r="I6" s="1" t="s">
        <v>73</v>
      </c>
      <c r="J6" s="1" t="s">
        <v>74</v>
      </c>
      <c r="K6" s="1" t="s">
        <v>75</v>
      </c>
      <c r="L6" s="1" t="s">
        <v>76</v>
      </c>
      <c r="M6" s="1" t="s">
        <v>77</v>
      </c>
    </row>
    <row r="7" spans="1:13" x14ac:dyDescent="0.4">
      <c r="A7" s="1" t="s">
        <v>78</v>
      </c>
      <c r="B7" s="1">
        <v>703</v>
      </c>
      <c r="C7" s="1">
        <v>2.4900000000000002</v>
      </c>
      <c r="D7" s="1">
        <v>695</v>
      </c>
      <c r="E7" s="1">
        <v>108</v>
      </c>
      <c r="F7" s="1">
        <v>1.6</v>
      </c>
      <c r="G7" s="1">
        <v>3.95</v>
      </c>
      <c r="H7" s="1">
        <v>0.13100000000000001</v>
      </c>
      <c r="I7" s="1">
        <v>0.111</v>
      </c>
      <c r="J7" s="1">
        <v>5.15</v>
      </c>
      <c r="K7" s="1">
        <v>23.9</v>
      </c>
      <c r="L7" s="1">
        <v>1.25</v>
      </c>
      <c r="M7" s="1">
        <v>0.53500000000000003</v>
      </c>
    </row>
    <row r="8" spans="1:13" x14ac:dyDescent="0.4">
      <c r="A8" s="1" t="s">
        <v>79</v>
      </c>
      <c r="B8" s="1">
        <v>607</v>
      </c>
      <c r="C8" s="1">
        <v>2.0699999999999998</v>
      </c>
      <c r="D8" s="1">
        <v>553</v>
      </c>
      <c r="E8" s="1">
        <v>98.3</v>
      </c>
      <c r="F8" s="1">
        <v>1.36</v>
      </c>
      <c r="G8" s="1">
        <v>2.92</v>
      </c>
      <c r="H8" s="1">
        <v>0.123</v>
      </c>
      <c r="I8" s="1">
        <v>2.5000000000000001E-2</v>
      </c>
      <c r="J8" s="1">
        <v>6.52</v>
      </c>
      <c r="K8" s="1">
        <v>23.4</v>
      </c>
      <c r="L8" s="1">
        <v>1.02</v>
      </c>
      <c r="M8" s="1">
        <v>0.45500000000000002</v>
      </c>
    </row>
    <row r="9" spans="1:13" x14ac:dyDescent="0.4">
      <c r="A9" s="1" t="s">
        <v>80</v>
      </c>
      <c r="B9" s="1">
        <v>610</v>
      </c>
      <c r="C9" s="1">
        <v>2.52</v>
      </c>
      <c r="D9" s="1">
        <v>897</v>
      </c>
      <c r="E9" s="1">
        <v>81.2</v>
      </c>
      <c r="F9" s="1">
        <v>1.71</v>
      </c>
      <c r="G9" s="1">
        <v>1.27</v>
      </c>
      <c r="H9" s="1">
        <v>0.114</v>
      </c>
      <c r="I9" s="1">
        <v>0.13400000000000001</v>
      </c>
      <c r="J9" s="1">
        <v>12.9</v>
      </c>
      <c r="K9" s="1">
        <v>9.64</v>
      </c>
      <c r="L9" s="1">
        <v>0.88600000000000001</v>
      </c>
      <c r="M9" s="1">
        <v>0.32300000000000001</v>
      </c>
    </row>
    <row r="10" spans="1:13" x14ac:dyDescent="0.4">
      <c r="A10" s="1" t="s">
        <v>81</v>
      </c>
      <c r="B10" s="1">
        <v>554</v>
      </c>
      <c r="C10" s="1">
        <v>2.73</v>
      </c>
      <c r="D10" s="1">
        <v>755</v>
      </c>
      <c r="E10" s="1">
        <v>109</v>
      </c>
      <c r="F10" s="1">
        <v>1.61</v>
      </c>
      <c r="G10" s="1">
        <v>0.63600000000000001</v>
      </c>
      <c r="H10" s="1">
        <v>4.3999999999999997E-2</v>
      </c>
      <c r="I10" s="1">
        <v>0.115</v>
      </c>
      <c r="J10" s="1">
        <v>31.4</v>
      </c>
      <c r="K10" s="1">
        <v>1.55</v>
      </c>
      <c r="L10" s="1">
        <v>0.114</v>
      </c>
      <c r="M10" s="1">
        <v>7.8E-2</v>
      </c>
    </row>
    <row r="11" spans="1:13" x14ac:dyDescent="0.4">
      <c r="A11" s="1" t="s">
        <v>82</v>
      </c>
      <c r="B11" s="1">
        <v>605</v>
      </c>
      <c r="C11" s="1">
        <v>7.23</v>
      </c>
      <c r="D11" s="1">
        <v>1072</v>
      </c>
      <c r="E11" s="1">
        <v>122</v>
      </c>
      <c r="F11" s="1">
        <v>1.45</v>
      </c>
      <c r="G11" s="1">
        <v>0.67</v>
      </c>
      <c r="H11" s="1">
        <v>5.8999999999999997E-2</v>
      </c>
      <c r="I11" s="1">
        <v>0.18</v>
      </c>
      <c r="J11" s="1">
        <v>40.200000000000003</v>
      </c>
      <c r="K11" s="1">
        <v>0.40400000000000003</v>
      </c>
      <c r="L11" s="1">
        <v>9.8000000000000004E-2</v>
      </c>
      <c r="M11" s="1">
        <v>6.0999999999999999E-2</v>
      </c>
    </row>
    <row r="12" spans="1:13" x14ac:dyDescent="0.4">
      <c r="A12" s="1" t="s">
        <v>83</v>
      </c>
      <c r="B12" s="1">
        <v>407</v>
      </c>
      <c r="C12" s="1">
        <v>3.82</v>
      </c>
      <c r="D12" s="1">
        <v>679</v>
      </c>
      <c r="E12" s="1">
        <v>11.9</v>
      </c>
      <c r="F12" s="1">
        <v>1.4</v>
      </c>
      <c r="G12" s="1">
        <v>0.62</v>
      </c>
      <c r="H12" s="1">
        <v>0.23</v>
      </c>
      <c r="I12" s="1">
        <v>3.6999999999999998E-2</v>
      </c>
      <c r="J12" s="1">
        <v>6.17</v>
      </c>
      <c r="K12" s="1">
        <v>0.625</v>
      </c>
      <c r="L12" s="1">
        <v>2.57</v>
      </c>
      <c r="M12" s="1">
        <v>0.76800000000000002</v>
      </c>
    </row>
    <row r="13" spans="1:13" x14ac:dyDescent="0.4">
      <c r="A13" s="1" t="s">
        <v>84</v>
      </c>
      <c r="B13" s="1">
        <v>419</v>
      </c>
      <c r="C13" s="1">
        <v>3.15</v>
      </c>
      <c r="D13" s="1">
        <v>911</v>
      </c>
      <c r="E13" s="1">
        <v>13.2</v>
      </c>
      <c r="F13" s="1">
        <v>1.62</v>
      </c>
      <c r="G13" s="1">
        <v>0.51100000000000001</v>
      </c>
      <c r="H13" s="1">
        <v>0.28100000000000003</v>
      </c>
      <c r="I13" s="1">
        <v>3.7999999999999999E-2</v>
      </c>
      <c r="J13" s="1">
        <v>6.16</v>
      </c>
      <c r="K13" s="1">
        <v>0.193</v>
      </c>
      <c r="L13" s="1">
        <v>2.1800000000000002</v>
      </c>
      <c r="M13" s="1">
        <v>0.75800000000000001</v>
      </c>
    </row>
    <row r="14" spans="1:13" x14ac:dyDescent="0.4">
      <c r="A14" s="1" t="s">
        <v>85</v>
      </c>
      <c r="B14" s="1">
        <v>431</v>
      </c>
      <c r="C14" s="1">
        <v>6.87</v>
      </c>
      <c r="D14" s="1">
        <v>999</v>
      </c>
      <c r="E14" s="1">
        <v>14.2</v>
      </c>
      <c r="F14" s="1">
        <v>1.6</v>
      </c>
      <c r="G14" s="1">
        <v>0.68600000000000005</v>
      </c>
      <c r="H14" s="1">
        <v>0.216</v>
      </c>
      <c r="I14" s="1">
        <v>4.9000000000000002E-2</v>
      </c>
      <c r="J14" s="1">
        <v>7.71</v>
      </c>
      <c r="K14" s="1">
        <v>0.89600000000000002</v>
      </c>
      <c r="L14" s="1">
        <v>2.67</v>
      </c>
      <c r="M14" s="1">
        <v>0.81100000000000005</v>
      </c>
    </row>
    <row r="15" spans="1:13" x14ac:dyDescent="0.4">
      <c r="A15" s="1" t="s">
        <v>86</v>
      </c>
      <c r="B15" s="1">
        <v>450</v>
      </c>
      <c r="C15" s="1">
        <v>7.21</v>
      </c>
      <c r="D15" s="1">
        <v>1009</v>
      </c>
      <c r="E15" s="1">
        <v>15.8</v>
      </c>
      <c r="F15" s="1">
        <v>1.47</v>
      </c>
      <c r="G15" s="1">
        <v>0.77300000000000002</v>
      </c>
      <c r="H15" s="1">
        <v>0.19400000000000001</v>
      </c>
      <c r="I15" s="1">
        <v>4.5999999999999999E-2</v>
      </c>
      <c r="J15" s="1">
        <v>8.16</v>
      </c>
      <c r="K15" s="1">
        <v>2.54</v>
      </c>
      <c r="L15" s="1">
        <v>2.31</v>
      </c>
      <c r="M15" s="1">
        <v>0.61799999999999999</v>
      </c>
    </row>
    <row r="16" spans="1:13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4">
      <c r="A17" s="1" t="s">
        <v>87</v>
      </c>
      <c r="B17" s="1">
        <v>1.1719999999999999</v>
      </c>
      <c r="C17" s="1">
        <v>0.95199999999999996</v>
      </c>
      <c r="D17" s="1">
        <v>1.1719999999999999</v>
      </c>
      <c r="E17" s="1">
        <v>3.2000000000000001E-2</v>
      </c>
      <c r="F17" s="1">
        <v>0.12</v>
      </c>
      <c r="G17" s="1">
        <v>3.7999999999999999E-2</v>
      </c>
      <c r="H17" s="1">
        <v>0.08</v>
      </c>
      <c r="I17" s="1">
        <v>4.4999999999999998E-2</v>
      </c>
      <c r="J17" s="1">
        <v>1.6</v>
      </c>
      <c r="K17" s="1">
        <v>0.25</v>
      </c>
      <c r="L17" s="1">
        <v>0.08</v>
      </c>
      <c r="M17" s="1">
        <v>0.11</v>
      </c>
    </row>
    <row r="19" spans="1:13" x14ac:dyDescent="0.4">
      <c r="A19" t="s">
        <v>78</v>
      </c>
      <c r="B19" s="10">
        <f>IF(B7&lt;B$17,"bdl",B7)</f>
        <v>703</v>
      </c>
      <c r="C19" s="10">
        <f t="shared" ref="C19:M19" si="0">IF(C7&lt;C$17,"bdl",C7)</f>
        <v>2.4900000000000002</v>
      </c>
      <c r="D19" s="10">
        <f t="shared" si="0"/>
        <v>695</v>
      </c>
      <c r="E19" s="10">
        <f t="shared" si="0"/>
        <v>108</v>
      </c>
      <c r="F19" s="10">
        <f t="shared" si="0"/>
        <v>1.6</v>
      </c>
      <c r="G19" s="10">
        <f t="shared" si="0"/>
        <v>3.95</v>
      </c>
      <c r="H19" s="10">
        <f t="shared" si="0"/>
        <v>0.13100000000000001</v>
      </c>
      <c r="I19" s="10">
        <f t="shared" si="0"/>
        <v>0.111</v>
      </c>
      <c r="J19" s="10">
        <f t="shared" si="0"/>
        <v>5.15</v>
      </c>
      <c r="K19" s="10">
        <f t="shared" si="0"/>
        <v>23.9</v>
      </c>
      <c r="L19" s="10">
        <f t="shared" si="0"/>
        <v>1.25</v>
      </c>
      <c r="M19" s="10">
        <f t="shared" si="0"/>
        <v>0.53500000000000003</v>
      </c>
    </row>
    <row r="20" spans="1:13" x14ac:dyDescent="0.4">
      <c r="A20" t="s">
        <v>79</v>
      </c>
      <c r="B20" s="10">
        <f t="shared" ref="B20:M27" si="1">IF(B8&lt;B$17,"bdl",B8)</f>
        <v>607</v>
      </c>
      <c r="C20" s="10">
        <f t="shared" si="1"/>
        <v>2.0699999999999998</v>
      </c>
      <c r="D20" s="10">
        <f t="shared" si="1"/>
        <v>553</v>
      </c>
      <c r="E20" s="10">
        <f t="shared" si="1"/>
        <v>98.3</v>
      </c>
      <c r="F20" s="10">
        <f t="shared" si="1"/>
        <v>1.36</v>
      </c>
      <c r="G20" s="10">
        <f t="shared" si="1"/>
        <v>2.92</v>
      </c>
      <c r="H20" s="10">
        <f t="shared" si="1"/>
        <v>0.123</v>
      </c>
      <c r="I20" s="10" t="str">
        <f t="shared" si="1"/>
        <v>bdl</v>
      </c>
      <c r="J20" s="10">
        <f t="shared" si="1"/>
        <v>6.52</v>
      </c>
      <c r="K20" s="10">
        <f t="shared" si="1"/>
        <v>23.4</v>
      </c>
      <c r="L20" s="10">
        <f t="shared" si="1"/>
        <v>1.02</v>
      </c>
      <c r="M20" s="10">
        <f t="shared" si="1"/>
        <v>0.45500000000000002</v>
      </c>
    </row>
    <row r="21" spans="1:13" x14ac:dyDescent="0.4">
      <c r="A21" t="s">
        <v>80</v>
      </c>
      <c r="B21" s="10">
        <f t="shared" si="1"/>
        <v>610</v>
      </c>
      <c r="C21" s="10">
        <f t="shared" si="1"/>
        <v>2.52</v>
      </c>
      <c r="D21" s="10">
        <f t="shared" si="1"/>
        <v>897</v>
      </c>
      <c r="E21" s="10">
        <f t="shared" si="1"/>
        <v>81.2</v>
      </c>
      <c r="F21" s="10">
        <f t="shared" si="1"/>
        <v>1.71</v>
      </c>
      <c r="G21" s="10">
        <f t="shared" si="1"/>
        <v>1.27</v>
      </c>
      <c r="H21" s="10">
        <f t="shared" si="1"/>
        <v>0.114</v>
      </c>
      <c r="I21" s="10">
        <f t="shared" si="1"/>
        <v>0.13400000000000001</v>
      </c>
      <c r="J21" s="10">
        <f t="shared" si="1"/>
        <v>12.9</v>
      </c>
      <c r="K21" s="10">
        <f t="shared" si="1"/>
        <v>9.64</v>
      </c>
      <c r="L21" s="10">
        <f t="shared" si="1"/>
        <v>0.88600000000000001</v>
      </c>
      <c r="M21" s="10">
        <f t="shared" si="1"/>
        <v>0.32300000000000001</v>
      </c>
    </row>
    <row r="22" spans="1:13" x14ac:dyDescent="0.4">
      <c r="A22" t="s">
        <v>81</v>
      </c>
      <c r="B22" s="10">
        <f t="shared" si="1"/>
        <v>554</v>
      </c>
      <c r="C22" s="10">
        <f t="shared" si="1"/>
        <v>2.73</v>
      </c>
      <c r="D22" s="10">
        <f t="shared" si="1"/>
        <v>755</v>
      </c>
      <c r="E22" s="10">
        <f t="shared" si="1"/>
        <v>109</v>
      </c>
      <c r="F22" s="10">
        <f t="shared" si="1"/>
        <v>1.61</v>
      </c>
      <c r="G22" s="10">
        <f t="shared" si="1"/>
        <v>0.63600000000000001</v>
      </c>
      <c r="H22" s="10" t="str">
        <f t="shared" si="1"/>
        <v>bdl</v>
      </c>
      <c r="I22" s="10">
        <f t="shared" si="1"/>
        <v>0.115</v>
      </c>
      <c r="J22" s="10">
        <f t="shared" si="1"/>
        <v>31.4</v>
      </c>
      <c r="K22" s="10">
        <f t="shared" si="1"/>
        <v>1.55</v>
      </c>
      <c r="L22" s="10">
        <f t="shared" si="1"/>
        <v>0.114</v>
      </c>
      <c r="M22" s="10" t="str">
        <f t="shared" si="1"/>
        <v>bdl</v>
      </c>
    </row>
    <row r="23" spans="1:13" x14ac:dyDescent="0.4">
      <c r="A23" t="s">
        <v>82</v>
      </c>
      <c r="B23" s="10">
        <f t="shared" si="1"/>
        <v>605</v>
      </c>
      <c r="C23" s="10">
        <f t="shared" si="1"/>
        <v>7.23</v>
      </c>
      <c r="D23" s="10">
        <f t="shared" si="1"/>
        <v>1072</v>
      </c>
      <c r="E23" s="10">
        <f t="shared" si="1"/>
        <v>122</v>
      </c>
      <c r="F23" s="10">
        <f t="shared" si="1"/>
        <v>1.45</v>
      </c>
      <c r="G23" s="10">
        <f t="shared" si="1"/>
        <v>0.67</v>
      </c>
      <c r="H23" s="10" t="str">
        <f t="shared" si="1"/>
        <v>bdl</v>
      </c>
      <c r="I23" s="10">
        <f t="shared" si="1"/>
        <v>0.18</v>
      </c>
      <c r="J23" s="10">
        <f t="shared" si="1"/>
        <v>40.200000000000003</v>
      </c>
      <c r="K23" s="10">
        <f t="shared" si="1"/>
        <v>0.40400000000000003</v>
      </c>
      <c r="L23" s="10">
        <f t="shared" si="1"/>
        <v>9.8000000000000004E-2</v>
      </c>
      <c r="M23" s="10" t="str">
        <f t="shared" si="1"/>
        <v>bdl</v>
      </c>
    </row>
    <row r="24" spans="1:13" x14ac:dyDescent="0.4">
      <c r="A24" t="s">
        <v>83</v>
      </c>
      <c r="B24" s="10">
        <f t="shared" si="1"/>
        <v>407</v>
      </c>
      <c r="C24" s="10">
        <f t="shared" si="1"/>
        <v>3.82</v>
      </c>
      <c r="D24" s="10">
        <f t="shared" si="1"/>
        <v>679</v>
      </c>
      <c r="E24" s="10">
        <f>IF(E12&lt;E$17,"bdl",E12)</f>
        <v>11.9</v>
      </c>
      <c r="F24" s="10">
        <f t="shared" si="1"/>
        <v>1.4</v>
      </c>
      <c r="G24" s="10">
        <f t="shared" si="1"/>
        <v>0.62</v>
      </c>
      <c r="H24" s="10">
        <f t="shared" si="1"/>
        <v>0.23</v>
      </c>
      <c r="I24" s="10" t="str">
        <f t="shared" si="1"/>
        <v>bdl</v>
      </c>
      <c r="J24" s="10">
        <f t="shared" si="1"/>
        <v>6.17</v>
      </c>
      <c r="K24" s="10">
        <f t="shared" si="1"/>
        <v>0.625</v>
      </c>
      <c r="L24" s="10">
        <f t="shared" si="1"/>
        <v>2.57</v>
      </c>
      <c r="M24" s="10">
        <f t="shared" si="1"/>
        <v>0.76800000000000002</v>
      </c>
    </row>
    <row r="25" spans="1:13" x14ac:dyDescent="0.4">
      <c r="A25" t="s">
        <v>84</v>
      </c>
      <c r="B25" s="10">
        <f t="shared" si="1"/>
        <v>419</v>
      </c>
      <c r="C25" s="10">
        <f t="shared" si="1"/>
        <v>3.15</v>
      </c>
      <c r="D25" s="10">
        <f t="shared" si="1"/>
        <v>911</v>
      </c>
      <c r="E25" s="10">
        <f t="shared" si="1"/>
        <v>13.2</v>
      </c>
      <c r="F25" s="10">
        <f t="shared" si="1"/>
        <v>1.62</v>
      </c>
      <c r="G25" s="10">
        <f t="shared" si="1"/>
        <v>0.51100000000000001</v>
      </c>
      <c r="H25" s="10">
        <f t="shared" si="1"/>
        <v>0.28100000000000003</v>
      </c>
      <c r="I25" s="10" t="str">
        <f t="shared" si="1"/>
        <v>bdl</v>
      </c>
      <c r="J25" s="10">
        <f t="shared" si="1"/>
        <v>6.16</v>
      </c>
      <c r="K25" s="10" t="str">
        <f t="shared" si="1"/>
        <v>bdl</v>
      </c>
      <c r="L25" s="10">
        <f t="shared" si="1"/>
        <v>2.1800000000000002</v>
      </c>
      <c r="M25" s="10">
        <f t="shared" si="1"/>
        <v>0.75800000000000001</v>
      </c>
    </row>
    <row r="26" spans="1:13" x14ac:dyDescent="0.4">
      <c r="A26" t="s">
        <v>85</v>
      </c>
      <c r="B26" s="10">
        <f t="shared" si="1"/>
        <v>431</v>
      </c>
      <c r="C26" s="10">
        <f t="shared" si="1"/>
        <v>6.87</v>
      </c>
      <c r="D26" s="10">
        <f t="shared" si="1"/>
        <v>999</v>
      </c>
      <c r="E26" s="10">
        <f t="shared" si="1"/>
        <v>14.2</v>
      </c>
      <c r="F26" s="10">
        <f t="shared" si="1"/>
        <v>1.6</v>
      </c>
      <c r="G26" s="10">
        <f t="shared" si="1"/>
        <v>0.68600000000000005</v>
      </c>
      <c r="H26" s="10">
        <f t="shared" si="1"/>
        <v>0.216</v>
      </c>
      <c r="I26" s="10">
        <f t="shared" si="1"/>
        <v>4.9000000000000002E-2</v>
      </c>
      <c r="J26" s="10">
        <f t="shared" si="1"/>
        <v>7.71</v>
      </c>
      <c r="K26" s="10">
        <f t="shared" si="1"/>
        <v>0.89600000000000002</v>
      </c>
      <c r="L26" s="10">
        <f t="shared" si="1"/>
        <v>2.67</v>
      </c>
      <c r="M26" s="10">
        <f t="shared" si="1"/>
        <v>0.81100000000000005</v>
      </c>
    </row>
    <row r="27" spans="1:13" x14ac:dyDescent="0.4">
      <c r="A27" t="s">
        <v>86</v>
      </c>
      <c r="B27" s="10">
        <f t="shared" si="1"/>
        <v>450</v>
      </c>
      <c r="C27" s="10">
        <f t="shared" si="1"/>
        <v>7.21</v>
      </c>
      <c r="D27" s="10">
        <f t="shared" si="1"/>
        <v>1009</v>
      </c>
      <c r="E27" s="10">
        <f t="shared" si="1"/>
        <v>15.8</v>
      </c>
      <c r="F27" s="10">
        <f t="shared" si="1"/>
        <v>1.47</v>
      </c>
      <c r="G27" s="10">
        <f t="shared" si="1"/>
        <v>0.77300000000000002</v>
      </c>
      <c r="H27" s="10">
        <f t="shared" si="1"/>
        <v>0.19400000000000001</v>
      </c>
      <c r="I27" s="10">
        <f t="shared" si="1"/>
        <v>4.5999999999999999E-2</v>
      </c>
      <c r="J27" s="10">
        <f t="shared" si="1"/>
        <v>8.16</v>
      </c>
      <c r="K27" s="10">
        <f t="shared" si="1"/>
        <v>2.54</v>
      </c>
      <c r="L27" s="10">
        <f t="shared" si="1"/>
        <v>2.31</v>
      </c>
      <c r="M27" s="10">
        <f t="shared" si="1"/>
        <v>0.61799999999999999</v>
      </c>
    </row>
    <row r="34" spans="1:11" x14ac:dyDescent="0.4">
      <c r="A34" t="s">
        <v>88</v>
      </c>
    </row>
    <row r="35" spans="1:11" x14ac:dyDescent="0.4">
      <c r="A35" t="s">
        <v>89</v>
      </c>
    </row>
    <row r="36" spans="1:11" x14ac:dyDescent="0.4">
      <c r="A36" t="s">
        <v>65</v>
      </c>
    </row>
    <row r="38" spans="1:11" x14ac:dyDescent="0.4">
      <c r="A38" s="1" t="s">
        <v>90</v>
      </c>
      <c r="B38" s="1" t="s">
        <v>91</v>
      </c>
      <c r="C38" s="1" t="s">
        <v>92</v>
      </c>
      <c r="D38" s="1" t="s">
        <v>93</v>
      </c>
      <c r="E38" s="1" t="s">
        <v>94</v>
      </c>
      <c r="F38" s="1" t="s">
        <v>95</v>
      </c>
      <c r="G38" s="1" t="s">
        <v>96</v>
      </c>
      <c r="H38" s="1" t="s">
        <v>97</v>
      </c>
      <c r="I38" s="1" t="s">
        <v>98</v>
      </c>
      <c r="J38" s="1" t="s">
        <v>99</v>
      </c>
      <c r="K38" s="1" t="s">
        <v>100</v>
      </c>
    </row>
    <row r="39" spans="1:11" x14ac:dyDescent="0.4">
      <c r="A39" s="1" t="s">
        <v>101</v>
      </c>
      <c r="B39" s="1">
        <v>32.517000000000003</v>
      </c>
      <c r="C39" s="1">
        <v>63.686</v>
      </c>
      <c r="D39" s="1">
        <v>3.2530000000000001</v>
      </c>
      <c r="E39" s="1">
        <v>3.5000000000000003E-2</v>
      </c>
      <c r="F39" s="1">
        <v>1E-3</v>
      </c>
      <c r="G39" s="1">
        <v>1.0999999999999999E-2</v>
      </c>
      <c r="H39" s="1">
        <v>2.1999999999999999E-2</v>
      </c>
      <c r="I39" s="1">
        <v>0</v>
      </c>
      <c r="J39" s="1">
        <v>0.501</v>
      </c>
      <c r="K39" s="1">
        <v>100.02600000000001</v>
      </c>
    </row>
    <row r="40" spans="1:11" x14ac:dyDescent="0.4">
      <c r="A40" s="1" t="s">
        <v>102</v>
      </c>
      <c r="B40" s="1">
        <v>32.289000000000001</v>
      </c>
      <c r="C40" s="1">
        <v>64.938999999999993</v>
      </c>
      <c r="D40" s="1">
        <v>2.5659999999999998</v>
      </c>
      <c r="E40" s="1">
        <v>5.0000000000000001E-3</v>
      </c>
      <c r="F40" s="1">
        <v>0</v>
      </c>
      <c r="G40" s="1">
        <v>4.0000000000000001E-3</v>
      </c>
      <c r="H40" s="1">
        <v>0</v>
      </c>
      <c r="I40" s="1">
        <v>0</v>
      </c>
      <c r="J40" s="1">
        <v>0.22500000000000001</v>
      </c>
      <c r="K40" s="1">
        <v>100.02799999999999</v>
      </c>
    </row>
    <row r="41" spans="1:11" x14ac:dyDescent="0.4">
      <c r="A41" s="1" t="s">
        <v>103</v>
      </c>
      <c r="B41" s="1">
        <v>32.552</v>
      </c>
      <c r="C41" s="1">
        <v>63.823</v>
      </c>
      <c r="D41" s="1">
        <v>3.4350000000000001</v>
      </c>
      <c r="E41" s="1">
        <v>1.0999999999999999E-2</v>
      </c>
      <c r="F41" s="1">
        <v>1.0999999999999999E-2</v>
      </c>
      <c r="G41" s="1">
        <v>0.02</v>
      </c>
      <c r="H41" s="1">
        <v>1.6E-2</v>
      </c>
      <c r="I41" s="1">
        <v>0</v>
      </c>
      <c r="J41" s="1">
        <v>0.16400000000000001</v>
      </c>
      <c r="K41" s="1">
        <v>100.032</v>
      </c>
    </row>
    <row r="42" spans="1:11" x14ac:dyDescent="0.4">
      <c r="A42" s="1" t="s">
        <v>104</v>
      </c>
      <c r="B42" s="1">
        <v>32.976999999999997</v>
      </c>
      <c r="C42" s="1">
        <v>63.399000000000001</v>
      </c>
      <c r="D42" s="1">
        <v>3.5289999999999999</v>
      </c>
      <c r="E42" s="1">
        <v>0</v>
      </c>
      <c r="F42" s="1">
        <v>1.2999999999999999E-2</v>
      </c>
      <c r="G42" s="1">
        <v>0</v>
      </c>
      <c r="H42" s="1">
        <v>0</v>
      </c>
      <c r="I42" s="1">
        <v>0</v>
      </c>
      <c r="J42" s="1">
        <v>0.155</v>
      </c>
      <c r="K42" s="1">
        <v>100.07300000000001</v>
      </c>
    </row>
    <row r="43" spans="1:11" x14ac:dyDescent="0.4">
      <c r="A43" s="1" t="s">
        <v>105</v>
      </c>
      <c r="B43" s="1">
        <v>33.01</v>
      </c>
      <c r="C43" s="1">
        <v>60.393000000000001</v>
      </c>
      <c r="D43" s="1">
        <v>6.0250000000000004</v>
      </c>
      <c r="E43" s="1">
        <v>0</v>
      </c>
      <c r="F43" s="1">
        <v>0</v>
      </c>
      <c r="G43" s="1">
        <v>0.31900000000000001</v>
      </c>
      <c r="H43" s="1">
        <v>0</v>
      </c>
      <c r="I43" s="1">
        <v>0</v>
      </c>
      <c r="J43" s="1">
        <v>0.59799999999999998</v>
      </c>
      <c r="K43" s="1">
        <v>100.345</v>
      </c>
    </row>
    <row r="44" spans="1:11" x14ac:dyDescent="0.4">
      <c r="A44" s="1" t="s">
        <v>106</v>
      </c>
      <c r="B44" s="1">
        <v>32.747999999999998</v>
      </c>
      <c r="C44" s="1">
        <v>61.98</v>
      </c>
      <c r="D44" s="1">
        <v>4.7560000000000002</v>
      </c>
      <c r="E44" s="1">
        <v>4.0000000000000001E-3</v>
      </c>
      <c r="F44" s="1">
        <v>1.4999999999999999E-2</v>
      </c>
      <c r="G44" s="1">
        <v>0</v>
      </c>
      <c r="H44" s="1">
        <v>8.0000000000000002E-3</v>
      </c>
      <c r="I44" s="1">
        <v>0</v>
      </c>
      <c r="J44" s="1">
        <v>0.52</v>
      </c>
      <c r="K44" s="1">
        <v>100.03099999999999</v>
      </c>
    </row>
    <row r="45" spans="1:11" x14ac:dyDescent="0.4">
      <c r="A45" s="1" t="s">
        <v>107</v>
      </c>
      <c r="B45" s="1">
        <v>32.533000000000001</v>
      </c>
      <c r="C45" s="1">
        <v>66.236000000000004</v>
      </c>
      <c r="D45" s="1">
        <v>0.71099999999999997</v>
      </c>
      <c r="E45" s="1">
        <v>0</v>
      </c>
      <c r="F45" s="1">
        <v>9.2999999999999999E-2</v>
      </c>
      <c r="G45" s="1">
        <v>0</v>
      </c>
      <c r="H45" s="1">
        <v>2E-3</v>
      </c>
      <c r="I45" s="1">
        <v>0</v>
      </c>
      <c r="J45" s="1">
        <v>0.55800000000000005</v>
      </c>
      <c r="K45" s="1">
        <v>100.13300000000001</v>
      </c>
    </row>
    <row r="46" spans="1:11" x14ac:dyDescent="0.4">
      <c r="A46" s="1" t="s">
        <v>108</v>
      </c>
      <c r="B46" s="1">
        <v>32.625999999999998</v>
      </c>
      <c r="C46" s="1">
        <v>66.206999999999994</v>
      </c>
      <c r="D46" s="1">
        <v>0.6</v>
      </c>
      <c r="E46" s="1">
        <v>1.0999999999999999E-2</v>
      </c>
      <c r="F46" s="1">
        <v>2.5999999999999999E-2</v>
      </c>
      <c r="G46" s="1">
        <v>0</v>
      </c>
      <c r="H46" s="1">
        <v>6.0000000000000001E-3</v>
      </c>
      <c r="I46" s="1">
        <v>0</v>
      </c>
      <c r="J46" s="1">
        <v>0.56699999999999995</v>
      </c>
      <c r="K46" s="1">
        <v>100.04299999999998</v>
      </c>
    </row>
    <row r="47" spans="1:11" x14ac:dyDescent="0.4">
      <c r="A47" s="1" t="s">
        <v>109</v>
      </c>
      <c r="B47" s="1">
        <v>32.654000000000003</v>
      </c>
      <c r="C47" s="1">
        <v>67.212999999999994</v>
      </c>
      <c r="D47" s="1">
        <v>0</v>
      </c>
      <c r="E47" s="1">
        <v>0</v>
      </c>
      <c r="F47" s="1">
        <v>0</v>
      </c>
      <c r="G47" s="1">
        <v>4.0000000000000001E-3</v>
      </c>
      <c r="H47" s="1">
        <v>0</v>
      </c>
      <c r="I47" s="1">
        <v>2.1000000000000001E-2</v>
      </c>
      <c r="J47" s="1">
        <v>0.152</v>
      </c>
      <c r="K47" s="1">
        <v>100.044</v>
      </c>
    </row>
    <row r="48" spans="1:11" x14ac:dyDescent="0.4">
      <c r="A48" s="1" t="s">
        <v>110</v>
      </c>
      <c r="B48" s="1">
        <v>32.436</v>
      </c>
      <c r="C48" s="1">
        <v>67.078999999999994</v>
      </c>
      <c r="D48" s="1">
        <v>1.6E-2</v>
      </c>
      <c r="E48" s="1">
        <v>8.0000000000000002E-3</v>
      </c>
      <c r="F48" s="1">
        <v>8.0000000000000002E-3</v>
      </c>
      <c r="G48" s="1">
        <v>1.9E-2</v>
      </c>
      <c r="H48" s="1">
        <v>0</v>
      </c>
      <c r="I48" s="1">
        <v>0</v>
      </c>
      <c r="J48" s="1">
        <v>0.45100000000000001</v>
      </c>
      <c r="K48" s="1">
        <v>100.01699999999998</v>
      </c>
    </row>
    <row r="49" spans="1:13" x14ac:dyDescent="0.4">
      <c r="A49" s="1" t="s">
        <v>111</v>
      </c>
      <c r="B49" s="1">
        <v>32.512999999999998</v>
      </c>
      <c r="C49" s="1">
        <v>65.433999999999997</v>
      </c>
      <c r="D49" s="1">
        <v>1.4999999999999999E-2</v>
      </c>
      <c r="E49" s="1">
        <v>5.0000000000000001E-3</v>
      </c>
      <c r="F49" s="1">
        <v>1.9E-2</v>
      </c>
      <c r="G49" s="1">
        <v>0.23899999999999999</v>
      </c>
      <c r="H49" s="1">
        <v>0</v>
      </c>
      <c r="I49" s="1">
        <v>0</v>
      </c>
      <c r="J49" s="1">
        <v>1.8839999999999999</v>
      </c>
      <c r="K49" s="1">
        <v>100.10900000000001</v>
      </c>
    </row>
    <row r="50" spans="1:13" x14ac:dyDescent="0.4">
      <c r="A50" s="1" t="s">
        <v>112</v>
      </c>
      <c r="B50" s="1">
        <v>32.118000000000002</v>
      </c>
      <c r="C50" s="1">
        <v>66.274000000000001</v>
      </c>
      <c r="D50" s="1">
        <v>0.02</v>
      </c>
      <c r="E50" s="1">
        <v>0.01</v>
      </c>
      <c r="F50" s="1">
        <v>0</v>
      </c>
      <c r="G50" s="1">
        <v>0</v>
      </c>
      <c r="H50" s="1">
        <v>0</v>
      </c>
      <c r="I50" s="1">
        <v>0</v>
      </c>
      <c r="J50" s="1">
        <v>1.716</v>
      </c>
      <c r="K50" s="1">
        <v>100.13799999999999</v>
      </c>
    </row>
    <row r="51" spans="1:13" x14ac:dyDescent="0.4">
      <c r="A51" s="1" t="s">
        <v>113</v>
      </c>
      <c r="B51" s="1">
        <v>32.929000000000002</v>
      </c>
      <c r="C51" s="1">
        <v>57.71</v>
      </c>
      <c r="D51" s="1">
        <v>9.0440000000000005</v>
      </c>
      <c r="E51" s="1">
        <v>3.0000000000000001E-3</v>
      </c>
      <c r="F51" s="1">
        <v>0</v>
      </c>
      <c r="G51" s="1">
        <v>0</v>
      </c>
      <c r="H51" s="1">
        <v>0</v>
      </c>
      <c r="I51" s="1">
        <v>0</v>
      </c>
      <c r="J51" s="1">
        <v>0.41099999999999998</v>
      </c>
      <c r="K51" s="1">
        <v>100.09700000000001</v>
      </c>
    </row>
    <row r="52" spans="1:13" x14ac:dyDescent="0.4">
      <c r="A52" s="1" t="s">
        <v>114</v>
      </c>
      <c r="B52" s="1">
        <v>32.930999999999997</v>
      </c>
      <c r="C52" s="1">
        <v>57.548000000000002</v>
      </c>
      <c r="D52" s="1">
        <v>9.0749999999999993</v>
      </c>
      <c r="E52" s="1">
        <v>2.1999999999999999E-2</v>
      </c>
      <c r="F52" s="1">
        <v>0</v>
      </c>
      <c r="G52" s="1">
        <v>5.0000000000000001E-3</v>
      </c>
      <c r="H52" s="1">
        <v>0</v>
      </c>
      <c r="I52" s="1">
        <v>2E-3</v>
      </c>
      <c r="J52" s="1">
        <v>0.44</v>
      </c>
      <c r="K52" s="1">
        <v>100.023</v>
      </c>
    </row>
    <row r="53" spans="1:13" x14ac:dyDescent="0.4">
      <c r="A53" s="1" t="s">
        <v>115</v>
      </c>
      <c r="B53" s="1">
        <v>33.173999999999999</v>
      </c>
      <c r="C53" s="1">
        <v>57.304000000000002</v>
      </c>
      <c r="D53" s="1">
        <v>9.1050000000000004</v>
      </c>
      <c r="E53" s="1">
        <v>4.0000000000000001E-3</v>
      </c>
      <c r="F53" s="1">
        <v>0</v>
      </c>
      <c r="G53" s="1">
        <v>0</v>
      </c>
      <c r="H53" s="1">
        <v>0</v>
      </c>
      <c r="I53" s="1">
        <v>0</v>
      </c>
      <c r="J53" s="1">
        <v>0.43099999999999999</v>
      </c>
      <c r="K53" s="1">
        <v>100.01800000000001</v>
      </c>
    </row>
    <row r="54" spans="1:13" x14ac:dyDescent="0.4">
      <c r="A54" s="1" t="s">
        <v>116</v>
      </c>
      <c r="B54" s="1">
        <v>33.290999999999997</v>
      </c>
      <c r="C54" s="1">
        <v>57.249000000000002</v>
      </c>
      <c r="D54" s="1">
        <v>9.0440000000000005</v>
      </c>
      <c r="E54" s="1">
        <v>1.2E-2</v>
      </c>
      <c r="F54" s="1">
        <v>1.0999999999999999E-2</v>
      </c>
      <c r="G54" s="1">
        <v>8.2000000000000003E-2</v>
      </c>
      <c r="H54" s="1">
        <v>0</v>
      </c>
      <c r="I54" s="1">
        <v>0</v>
      </c>
      <c r="J54" s="1">
        <v>0.438</v>
      </c>
      <c r="K54" s="1">
        <v>100.12699999999998</v>
      </c>
    </row>
    <row r="55" spans="1:13" x14ac:dyDescent="0.4">
      <c r="A55" s="1" t="s">
        <v>117</v>
      </c>
      <c r="B55" s="1">
        <v>32.606999999999999</v>
      </c>
      <c r="C55" s="1">
        <v>62.363</v>
      </c>
      <c r="D55" s="1">
        <v>4.4489999999999998</v>
      </c>
      <c r="E55" s="1">
        <v>0</v>
      </c>
      <c r="F55" s="1">
        <v>2.1999999999999999E-2</v>
      </c>
      <c r="G55" s="1">
        <v>0</v>
      </c>
      <c r="H55" s="1">
        <v>0</v>
      </c>
      <c r="I55" s="1">
        <v>0</v>
      </c>
      <c r="J55" s="1">
        <v>0.64</v>
      </c>
      <c r="K55" s="1">
        <v>100.081</v>
      </c>
    </row>
    <row r="56" spans="1:13" x14ac:dyDescent="0.4">
      <c r="A56" s="1" t="s">
        <v>118</v>
      </c>
      <c r="B56" s="1">
        <v>32.835000000000001</v>
      </c>
      <c r="C56" s="1">
        <v>62.908000000000001</v>
      </c>
      <c r="D56" s="1">
        <v>3.6720000000000002</v>
      </c>
      <c r="E56" s="1">
        <v>1E-3</v>
      </c>
      <c r="F56" s="1">
        <v>2.5000000000000001E-2</v>
      </c>
      <c r="G56" s="1">
        <v>5.0000000000000001E-3</v>
      </c>
      <c r="H56" s="1">
        <v>1E-3</v>
      </c>
      <c r="I56" s="1">
        <v>0</v>
      </c>
      <c r="J56" s="1">
        <v>0.58899999999999997</v>
      </c>
      <c r="K56" s="1">
        <v>100.036</v>
      </c>
    </row>
    <row r="57" spans="1:13" x14ac:dyDescent="0.4">
      <c r="A57" s="1" t="s">
        <v>119</v>
      </c>
      <c r="B57" s="1">
        <v>32.645000000000003</v>
      </c>
      <c r="C57" s="1">
        <v>63.012</v>
      </c>
      <c r="D57" s="1">
        <v>3.7909999999999999</v>
      </c>
      <c r="E57" s="1">
        <v>8.0000000000000002E-3</v>
      </c>
      <c r="F57" s="1">
        <v>1.0999999999999999E-2</v>
      </c>
      <c r="G57" s="1">
        <v>0</v>
      </c>
      <c r="H57" s="1">
        <v>0</v>
      </c>
      <c r="I57" s="1">
        <v>0</v>
      </c>
      <c r="J57" s="1">
        <v>0.56200000000000006</v>
      </c>
      <c r="K57" s="1">
        <v>100.029</v>
      </c>
    </row>
    <row r="58" spans="1:13" x14ac:dyDescent="0.4">
      <c r="A58" s="1" t="s">
        <v>120</v>
      </c>
      <c r="B58" s="1">
        <v>32.701000000000001</v>
      </c>
      <c r="C58" s="1">
        <v>62.981999999999999</v>
      </c>
      <c r="D58" s="1">
        <v>3.738</v>
      </c>
      <c r="E58" s="1">
        <v>0</v>
      </c>
      <c r="F58" s="1">
        <v>1.6E-2</v>
      </c>
      <c r="G58" s="1">
        <v>1.4E-2</v>
      </c>
      <c r="H58" s="1">
        <v>0.01</v>
      </c>
      <c r="I58" s="1">
        <v>6.0000000000000001E-3</v>
      </c>
      <c r="J58" s="1">
        <v>0.55300000000000005</v>
      </c>
      <c r="K58" s="1">
        <v>100.02</v>
      </c>
    </row>
    <row r="59" spans="1:13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3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3" x14ac:dyDescent="0.4">
      <c r="A61" s="12" t="s">
        <v>87</v>
      </c>
      <c r="B61" s="1" t="s">
        <v>91</v>
      </c>
      <c r="C61" s="1" t="s">
        <v>92</v>
      </c>
      <c r="D61" s="1" t="s">
        <v>93</v>
      </c>
      <c r="E61" s="1" t="s">
        <v>94</v>
      </c>
      <c r="F61" s="1" t="s">
        <v>95</v>
      </c>
      <c r="G61" s="1" t="s">
        <v>96</v>
      </c>
      <c r="H61" s="1" t="s">
        <v>97</v>
      </c>
      <c r="I61" s="1" t="s">
        <v>98</v>
      </c>
      <c r="J61" s="1" t="s">
        <v>99</v>
      </c>
      <c r="K61" s="1"/>
    </row>
    <row r="62" spans="1:13" x14ac:dyDescent="0.4">
      <c r="A62" s="1" t="s">
        <v>121</v>
      </c>
      <c r="B62" s="1">
        <v>1153</v>
      </c>
      <c r="C62" s="1">
        <v>1213</v>
      </c>
      <c r="D62" s="1">
        <v>416</v>
      </c>
      <c r="E62" s="1">
        <v>328</v>
      </c>
      <c r="F62" s="1">
        <v>580</v>
      </c>
      <c r="G62" s="1">
        <v>792</v>
      </c>
      <c r="H62" s="1">
        <v>505</v>
      </c>
      <c r="I62" s="1">
        <v>683</v>
      </c>
      <c r="J62" s="1">
        <v>537</v>
      </c>
      <c r="K62" s="1"/>
      <c r="M62" s="15"/>
    </row>
    <row r="63" spans="1:13" x14ac:dyDescent="0.4">
      <c r="A63" s="1" t="s">
        <v>122</v>
      </c>
      <c r="B63" s="1">
        <v>1232</v>
      </c>
      <c r="C63" s="1">
        <v>1227</v>
      </c>
      <c r="D63" s="1">
        <v>421</v>
      </c>
      <c r="E63" s="1">
        <v>357</v>
      </c>
      <c r="F63" s="1">
        <v>588</v>
      </c>
      <c r="G63" s="1">
        <v>819</v>
      </c>
      <c r="H63" s="1">
        <v>537</v>
      </c>
      <c r="I63" s="1">
        <v>674</v>
      </c>
      <c r="J63" s="1">
        <v>527</v>
      </c>
      <c r="K63" s="1"/>
      <c r="M63" s="15"/>
    </row>
    <row r="64" spans="1:13" x14ac:dyDescent="0.4">
      <c r="A64" s="1" t="s">
        <v>123</v>
      </c>
      <c r="B64" s="1">
        <v>1174</v>
      </c>
      <c r="C64" s="1">
        <v>1219</v>
      </c>
      <c r="D64" s="1">
        <v>443</v>
      </c>
      <c r="E64" s="1">
        <v>352</v>
      </c>
      <c r="F64" s="1">
        <v>579</v>
      </c>
      <c r="G64" s="1">
        <v>796</v>
      </c>
      <c r="H64" s="1">
        <v>518</v>
      </c>
      <c r="I64" s="1">
        <v>678</v>
      </c>
      <c r="J64" s="1">
        <v>516</v>
      </c>
      <c r="K64" s="1"/>
      <c r="M64" s="15"/>
    </row>
    <row r="65" spans="1:13" x14ac:dyDescent="0.4">
      <c r="A65" s="1" t="s">
        <v>124</v>
      </c>
      <c r="B65" s="1">
        <v>1149</v>
      </c>
      <c r="C65" s="1">
        <v>1184</v>
      </c>
      <c r="D65" s="1">
        <v>431</v>
      </c>
      <c r="E65" s="1">
        <v>359</v>
      </c>
      <c r="F65" s="1">
        <v>565</v>
      </c>
      <c r="G65" s="1">
        <v>855</v>
      </c>
      <c r="H65" s="1">
        <v>526</v>
      </c>
      <c r="I65" s="1">
        <v>681</v>
      </c>
      <c r="J65" s="1">
        <v>518</v>
      </c>
      <c r="K65" s="1"/>
      <c r="M65" s="15"/>
    </row>
    <row r="66" spans="1:13" x14ac:dyDescent="0.4">
      <c r="A66" s="1" t="s">
        <v>125</v>
      </c>
      <c r="B66" s="1">
        <v>1108</v>
      </c>
      <c r="C66" s="1">
        <v>1282</v>
      </c>
      <c r="D66" s="1">
        <v>442</v>
      </c>
      <c r="E66" s="1">
        <v>366</v>
      </c>
      <c r="F66" s="1">
        <v>598</v>
      </c>
      <c r="G66" s="1">
        <v>836</v>
      </c>
      <c r="H66" s="1">
        <v>510</v>
      </c>
      <c r="I66" s="1">
        <v>676</v>
      </c>
      <c r="J66" s="1">
        <v>536</v>
      </c>
      <c r="K66" s="1"/>
      <c r="M66" s="15"/>
    </row>
    <row r="67" spans="1:13" x14ac:dyDescent="0.4">
      <c r="A67" s="1" t="s">
        <v>126</v>
      </c>
      <c r="B67" s="1">
        <v>1129</v>
      </c>
      <c r="C67" s="1">
        <v>1223</v>
      </c>
      <c r="D67" s="1">
        <v>432</v>
      </c>
      <c r="E67" s="1">
        <v>357</v>
      </c>
      <c r="F67" s="1">
        <v>571</v>
      </c>
      <c r="G67" s="1">
        <v>832</v>
      </c>
      <c r="H67" s="1">
        <v>519</v>
      </c>
      <c r="I67" s="1">
        <v>668</v>
      </c>
      <c r="J67" s="1">
        <v>540</v>
      </c>
      <c r="K67" s="1"/>
      <c r="M67" s="15"/>
    </row>
    <row r="68" spans="1:13" x14ac:dyDescent="0.4">
      <c r="A68" s="1" t="s">
        <v>127</v>
      </c>
      <c r="B68" s="1">
        <v>1097</v>
      </c>
      <c r="C68" s="1">
        <v>1165</v>
      </c>
      <c r="D68" s="1">
        <v>415</v>
      </c>
      <c r="E68" s="1">
        <v>361</v>
      </c>
      <c r="F68" s="1">
        <v>571</v>
      </c>
      <c r="G68" s="1">
        <v>794</v>
      </c>
      <c r="H68" s="1">
        <v>522</v>
      </c>
      <c r="I68" s="1">
        <v>696</v>
      </c>
      <c r="J68" s="1">
        <v>544</v>
      </c>
      <c r="K68" s="1"/>
      <c r="M68" s="15"/>
    </row>
    <row r="69" spans="1:13" x14ac:dyDescent="0.4">
      <c r="A69" s="1" t="s">
        <v>128</v>
      </c>
      <c r="B69" s="1">
        <v>1131</v>
      </c>
      <c r="C69" s="1">
        <v>1215</v>
      </c>
      <c r="D69" s="1">
        <v>411</v>
      </c>
      <c r="E69" s="1">
        <v>343</v>
      </c>
      <c r="F69" s="1">
        <v>579</v>
      </c>
      <c r="G69" s="1">
        <v>770</v>
      </c>
      <c r="H69" s="1">
        <v>523</v>
      </c>
      <c r="I69" s="1">
        <v>679</v>
      </c>
      <c r="J69" s="1">
        <v>546</v>
      </c>
      <c r="K69" s="1"/>
      <c r="M69" s="15"/>
    </row>
    <row r="70" spans="1:13" x14ac:dyDescent="0.4">
      <c r="A70" s="1" t="s">
        <v>129</v>
      </c>
      <c r="B70" s="1">
        <v>1175</v>
      </c>
      <c r="C70" s="1">
        <v>1163</v>
      </c>
      <c r="D70" s="1">
        <v>431</v>
      </c>
      <c r="E70" s="1">
        <v>354</v>
      </c>
      <c r="F70" s="1">
        <v>611</v>
      </c>
      <c r="G70" s="1">
        <v>786</v>
      </c>
      <c r="H70" s="1">
        <v>532</v>
      </c>
      <c r="I70" s="1">
        <v>649</v>
      </c>
      <c r="J70" s="1">
        <v>518</v>
      </c>
      <c r="K70" s="1"/>
      <c r="M70" s="15"/>
    </row>
    <row r="71" spans="1:13" x14ac:dyDescent="0.4">
      <c r="A71" s="1" t="s">
        <v>130</v>
      </c>
      <c r="B71" s="1">
        <v>1113</v>
      </c>
      <c r="C71" s="1">
        <v>1190</v>
      </c>
      <c r="D71" s="1">
        <v>420</v>
      </c>
      <c r="E71" s="1">
        <v>341</v>
      </c>
      <c r="F71" s="1">
        <v>580</v>
      </c>
      <c r="G71" s="1">
        <v>776</v>
      </c>
      <c r="H71" s="1">
        <v>523</v>
      </c>
      <c r="I71" s="1">
        <v>674</v>
      </c>
      <c r="J71" s="1">
        <v>537</v>
      </c>
      <c r="K71" s="1"/>
      <c r="M71" s="15"/>
    </row>
    <row r="72" spans="1:13" x14ac:dyDescent="0.4">
      <c r="A72" s="1" t="s">
        <v>131</v>
      </c>
      <c r="B72" s="1">
        <v>1133</v>
      </c>
      <c r="C72" s="1">
        <v>1213</v>
      </c>
      <c r="D72" s="1">
        <v>420</v>
      </c>
      <c r="E72" s="1">
        <v>357</v>
      </c>
      <c r="F72" s="1">
        <v>578</v>
      </c>
      <c r="G72" s="1">
        <v>805</v>
      </c>
      <c r="H72" s="1">
        <v>522</v>
      </c>
      <c r="I72" s="1">
        <v>759</v>
      </c>
      <c r="J72" s="1">
        <v>539</v>
      </c>
      <c r="K72" s="1"/>
      <c r="M72" s="15"/>
    </row>
    <row r="73" spans="1:13" x14ac:dyDescent="0.4">
      <c r="A73" s="1" t="s">
        <v>132</v>
      </c>
      <c r="B73" s="1">
        <v>1143</v>
      </c>
      <c r="C73" s="1">
        <v>1191</v>
      </c>
      <c r="D73" s="1">
        <v>416</v>
      </c>
      <c r="E73" s="1">
        <v>341</v>
      </c>
      <c r="F73" s="1">
        <v>605</v>
      </c>
      <c r="G73" s="1">
        <v>787</v>
      </c>
      <c r="H73" s="1">
        <v>520</v>
      </c>
      <c r="I73" s="1">
        <v>727</v>
      </c>
      <c r="J73" s="1">
        <v>550</v>
      </c>
      <c r="K73" s="1"/>
      <c r="M73" s="15"/>
    </row>
    <row r="74" spans="1:13" x14ac:dyDescent="0.4">
      <c r="A74" s="1" t="s">
        <v>133</v>
      </c>
      <c r="B74" s="1">
        <v>1182</v>
      </c>
      <c r="C74" s="1">
        <v>1260</v>
      </c>
      <c r="D74" s="1">
        <v>463</v>
      </c>
      <c r="E74" s="1">
        <v>350</v>
      </c>
      <c r="F74" s="1">
        <v>586</v>
      </c>
      <c r="G74" s="1">
        <v>847</v>
      </c>
      <c r="H74" s="1">
        <v>516</v>
      </c>
      <c r="I74" s="1">
        <v>687</v>
      </c>
      <c r="J74" s="1">
        <v>539</v>
      </c>
      <c r="K74" s="1"/>
      <c r="M74" s="15"/>
    </row>
    <row r="75" spans="1:13" x14ac:dyDescent="0.4">
      <c r="A75" s="1" t="s">
        <v>134</v>
      </c>
      <c r="B75" s="1">
        <v>1147</v>
      </c>
      <c r="C75" s="1">
        <v>1238</v>
      </c>
      <c r="D75" s="1">
        <v>452</v>
      </c>
      <c r="E75" s="1">
        <v>352</v>
      </c>
      <c r="F75" s="1">
        <v>593</v>
      </c>
      <c r="G75" s="1">
        <v>881</v>
      </c>
      <c r="H75" s="1">
        <v>515</v>
      </c>
      <c r="I75" s="1">
        <v>670</v>
      </c>
      <c r="J75" s="1">
        <v>532</v>
      </c>
      <c r="K75" s="1"/>
      <c r="M75" s="15"/>
    </row>
    <row r="76" spans="1:13" x14ac:dyDescent="0.4">
      <c r="A76" s="1" t="s">
        <v>135</v>
      </c>
      <c r="B76" s="1">
        <v>1133</v>
      </c>
      <c r="C76" s="1">
        <v>1255</v>
      </c>
      <c r="D76" s="1">
        <v>439</v>
      </c>
      <c r="E76" s="1">
        <v>357</v>
      </c>
      <c r="F76" s="1">
        <v>591</v>
      </c>
      <c r="G76" s="1">
        <v>853</v>
      </c>
      <c r="H76" s="1">
        <v>516</v>
      </c>
      <c r="I76" s="1">
        <v>659</v>
      </c>
      <c r="J76" s="1">
        <v>530</v>
      </c>
      <c r="K76" s="1"/>
      <c r="M76" s="15"/>
    </row>
    <row r="77" spans="1:13" x14ac:dyDescent="0.4">
      <c r="A77" s="1" t="s">
        <v>136</v>
      </c>
      <c r="B77" s="1">
        <v>1114</v>
      </c>
      <c r="C77" s="1">
        <v>1269</v>
      </c>
      <c r="D77" s="1">
        <v>456</v>
      </c>
      <c r="E77" s="1">
        <v>343</v>
      </c>
      <c r="F77" s="1">
        <v>564</v>
      </c>
      <c r="G77" s="1">
        <v>846</v>
      </c>
      <c r="H77" s="1">
        <v>529</v>
      </c>
      <c r="I77" s="1">
        <v>669</v>
      </c>
      <c r="J77" s="1">
        <v>528</v>
      </c>
      <c r="K77" s="1"/>
      <c r="M77" s="15"/>
    </row>
    <row r="78" spans="1:13" x14ac:dyDescent="0.4">
      <c r="A78" s="1" t="s">
        <v>137</v>
      </c>
      <c r="B78" s="1">
        <v>1156</v>
      </c>
      <c r="C78" s="1">
        <v>1248</v>
      </c>
      <c r="D78" s="1">
        <v>431</v>
      </c>
      <c r="E78" s="1">
        <v>353</v>
      </c>
      <c r="F78" s="1">
        <v>570</v>
      </c>
      <c r="G78" s="1">
        <v>845</v>
      </c>
      <c r="H78" s="1">
        <v>519</v>
      </c>
      <c r="I78" s="1">
        <v>667</v>
      </c>
      <c r="J78" s="1">
        <v>521</v>
      </c>
      <c r="K78" s="1"/>
      <c r="M78" s="15"/>
    </row>
    <row r="79" spans="1:13" x14ac:dyDescent="0.4">
      <c r="A79" s="1" t="s">
        <v>138</v>
      </c>
      <c r="B79" s="1">
        <v>1170</v>
      </c>
      <c r="C79" s="1">
        <v>1218</v>
      </c>
      <c r="D79" s="1">
        <v>442</v>
      </c>
      <c r="E79" s="1">
        <v>355</v>
      </c>
      <c r="F79" s="1">
        <v>577</v>
      </c>
      <c r="G79" s="1">
        <v>804</v>
      </c>
      <c r="H79" s="1">
        <v>508</v>
      </c>
      <c r="I79" s="1">
        <v>675</v>
      </c>
      <c r="J79" s="1">
        <v>516</v>
      </c>
      <c r="K79" s="1"/>
      <c r="M79" s="15"/>
    </row>
    <row r="80" spans="1:13" x14ac:dyDescent="0.4">
      <c r="A80" s="1" t="s">
        <v>139</v>
      </c>
      <c r="B80" s="1">
        <v>1039</v>
      </c>
      <c r="C80" s="1">
        <v>1190</v>
      </c>
      <c r="D80" s="1">
        <v>429</v>
      </c>
      <c r="E80" s="1">
        <v>348</v>
      </c>
      <c r="F80" s="1">
        <v>584</v>
      </c>
      <c r="G80" s="1">
        <v>792</v>
      </c>
      <c r="H80" s="1">
        <v>521</v>
      </c>
      <c r="I80" s="1">
        <v>674</v>
      </c>
      <c r="J80" s="1">
        <v>516</v>
      </c>
      <c r="K80" s="1"/>
      <c r="M80" s="15"/>
    </row>
    <row r="81" spans="1:13" x14ac:dyDescent="0.4">
      <c r="A81" s="1" t="s">
        <v>140</v>
      </c>
      <c r="B81" s="1">
        <v>1110</v>
      </c>
      <c r="C81" s="1">
        <v>1220</v>
      </c>
      <c r="D81" s="1">
        <v>432</v>
      </c>
      <c r="E81" s="1">
        <v>365</v>
      </c>
      <c r="F81" s="1">
        <v>588</v>
      </c>
      <c r="G81" s="1">
        <v>786</v>
      </c>
      <c r="H81" s="1">
        <v>505</v>
      </c>
      <c r="I81" s="1">
        <v>666</v>
      </c>
      <c r="J81" s="1">
        <v>538</v>
      </c>
      <c r="K81" s="1"/>
      <c r="M81" s="15"/>
    </row>
    <row r="82" spans="1:13" x14ac:dyDescent="0.4">
      <c r="A82" t="s">
        <v>141</v>
      </c>
      <c r="M82" s="15"/>
    </row>
    <row r="83" spans="1:13" x14ac:dyDescent="0.4">
      <c r="A83" s="4" t="s">
        <v>142</v>
      </c>
    </row>
    <row r="84" spans="1:13" x14ac:dyDescent="0.4">
      <c r="A84" t="s">
        <v>121</v>
      </c>
      <c r="B84">
        <f>B62/10000</f>
        <v>0.1153</v>
      </c>
      <c r="C84">
        <f t="shared" ref="C84:J84" si="2">C62/10000</f>
        <v>0.12130000000000001</v>
      </c>
      <c r="D84">
        <f t="shared" si="2"/>
        <v>4.1599999999999998E-2</v>
      </c>
      <c r="E84">
        <f t="shared" si="2"/>
        <v>3.2800000000000003E-2</v>
      </c>
      <c r="F84">
        <f t="shared" si="2"/>
        <v>5.8000000000000003E-2</v>
      </c>
      <c r="G84">
        <f t="shared" si="2"/>
        <v>7.9200000000000007E-2</v>
      </c>
      <c r="H84">
        <f t="shared" si="2"/>
        <v>5.0500000000000003E-2</v>
      </c>
      <c r="I84">
        <f t="shared" si="2"/>
        <v>6.83E-2</v>
      </c>
      <c r="J84">
        <f t="shared" si="2"/>
        <v>5.3699999999999998E-2</v>
      </c>
    </row>
    <row r="85" spans="1:13" x14ac:dyDescent="0.4">
      <c r="A85" t="s">
        <v>122</v>
      </c>
      <c r="B85">
        <f t="shared" ref="B85:J100" si="3">B63/10000</f>
        <v>0.1232</v>
      </c>
      <c r="C85">
        <f t="shared" si="3"/>
        <v>0.1227</v>
      </c>
      <c r="D85">
        <f t="shared" si="3"/>
        <v>4.2099999999999999E-2</v>
      </c>
      <c r="E85">
        <f t="shared" si="3"/>
        <v>3.5700000000000003E-2</v>
      </c>
      <c r="F85">
        <f t="shared" si="3"/>
        <v>5.8799999999999998E-2</v>
      </c>
      <c r="G85">
        <f t="shared" si="3"/>
        <v>8.1900000000000001E-2</v>
      </c>
      <c r="H85">
        <f t="shared" si="3"/>
        <v>5.3699999999999998E-2</v>
      </c>
      <c r="I85">
        <f t="shared" si="3"/>
        <v>6.7400000000000002E-2</v>
      </c>
      <c r="J85">
        <f t="shared" si="3"/>
        <v>5.2699999999999997E-2</v>
      </c>
    </row>
    <row r="86" spans="1:13" x14ac:dyDescent="0.4">
      <c r="A86" t="s">
        <v>123</v>
      </c>
      <c r="B86">
        <f t="shared" si="3"/>
        <v>0.1174</v>
      </c>
      <c r="C86">
        <f t="shared" si="3"/>
        <v>0.12189999999999999</v>
      </c>
      <c r="D86">
        <f t="shared" si="3"/>
        <v>4.4299999999999999E-2</v>
      </c>
      <c r="E86">
        <f t="shared" si="3"/>
        <v>3.5200000000000002E-2</v>
      </c>
      <c r="F86">
        <f t="shared" si="3"/>
        <v>5.79E-2</v>
      </c>
      <c r="G86">
        <f t="shared" si="3"/>
        <v>7.9600000000000004E-2</v>
      </c>
      <c r="H86">
        <f t="shared" si="3"/>
        <v>5.1799999999999999E-2</v>
      </c>
      <c r="I86">
        <f t="shared" si="3"/>
        <v>6.7799999999999999E-2</v>
      </c>
      <c r="J86">
        <f t="shared" si="3"/>
        <v>5.16E-2</v>
      </c>
    </row>
    <row r="87" spans="1:13" x14ac:dyDescent="0.4">
      <c r="A87" t="s">
        <v>124</v>
      </c>
      <c r="B87">
        <f t="shared" si="3"/>
        <v>0.1149</v>
      </c>
      <c r="C87">
        <f t="shared" si="3"/>
        <v>0.11840000000000001</v>
      </c>
      <c r="D87">
        <f t="shared" si="3"/>
        <v>4.3099999999999999E-2</v>
      </c>
      <c r="E87">
        <f t="shared" si="3"/>
        <v>3.5900000000000001E-2</v>
      </c>
      <c r="F87">
        <f t="shared" si="3"/>
        <v>5.6500000000000002E-2</v>
      </c>
      <c r="G87">
        <f t="shared" si="3"/>
        <v>8.5500000000000007E-2</v>
      </c>
      <c r="H87">
        <f t="shared" si="3"/>
        <v>5.2600000000000001E-2</v>
      </c>
      <c r="I87">
        <f t="shared" si="3"/>
        <v>6.8099999999999994E-2</v>
      </c>
      <c r="J87">
        <f t="shared" si="3"/>
        <v>5.1799999999999999E-2</v>
      </c>
    </row>
    <row r="88" spans="1:13" x14ac:dyDescent="0.4">
      <c r="A88" t="s">
        <v>125</v>
      </c>
      <c r="B88">
        <f t="shared" si="3"/>
        <v>0.1108</v>
      </c>
      <c r="C88">
        <f t="shared" si="3"/>
        <v>0.12820000000000001</v>
      </c>
      <c r="D88">
        <f t="shared" si="3"/>
        <v>4.4200000000000003E-2</v>
      </c>
      <c r="E88">
        <f t="shared" si="3"/>
        <v>3.6600000000000001E-2</v>
      </c>
      <c r="F88">
        <f t="shared" si="3"/>
        <v>5.9799999999999999E-2</v>
      </c>
      <c r="G88">
        <f t="shared" si="3"/>
        <v>8.3599999999999994E-2</v>
      </c>
      <c r="H88">
        <f t="shared" si="3"/>
        <v>5.0999999999999997E-2</v>
      </c>
      <c r="I88">
        <f t="shared" si="3"/>
        <v>6.7599999999999993E-2</v>
      </c>
      <c r="J88">
        <f t="shared" si="3"/>
        <v>5.3600000000000002E-2</v>
      </c>
    </row>
    <row r="89" spans="1:13" x14ac:dyDescent="0.4">
      <c r="A89" t="s">
        <v>126</v>
      </c>
      <c r="B89">
        <f t="shared" si="3"/>
        <v>0.1129</v>
      </c>
      <c r="C89">
        <f t="shared" si="3"/>
        <v>0.12230000000000001</v>
      </c>
      <c r="D89">
        <f t="shared" si="3"/>
        <v>4.3200000000000002E-2</v>
      </c>
      <c r="E89">
        <f t="shared" si="3"/>
        <v>3.5700000000000003E-2</v>
      </c>
      <c r="F89">
        <f t="shared" si="3"/>
        <v>5.7099999999999998E-2</v>
      </c>
      <c r="G89">
        <f t="shared" si="3"/>
        <v>8.3199999999999996E-2</v>
      </c>
      <c r="H89">
        <f t="shared" si="3"/>
        <v>5.1900000000000002E-2</v>
      </c>
      <c r="I89">
        <f t="shared" si="3"/>
        <v>6.6799999999999998E-2</v>
      </c>
      <c r="J89">
        <f t="shared" si="3"/>
        <v>5.3999999999999999E-2</v>
      </c>
    </row>
    <row r="90" spans="1:13" x14ac:dyDescent="0.4">
      <c r="A90" t="s">
        <v>127</v>
      </c>
      <c r="B90">
        <f t="shared" si="3"/>
        <v>0.10970000000000001</v>
      </c>
      <c r="C90">
        <f t="shared" si="3"/>
        <v>0.11650000000000001</v>
      </c>
      <c r="D90">
        <f t="shared" si="3"/>
        <v>4.1500000000000002E-2</v>
      </c>
      <c r="E90">
        <f t="shared" si="3"/>
        <v>3.61E-2</v>
      </c>
      <c r="F90">
        <f t="shared" si="3"/>
        <v>5.7099999999999998E-2</v>
      </c>
      <c r="G90">
        <f t="shared" si="3"/>
        <v>7.9399999999999998E-2</v>
      </c>
      <c r="H90">
        <f t="shared" si="3"/>
        <v>5.2200000000000003E-2</v>
      </c>
      <c r="I90">
        <f t="shared" si="3"/>
        <v>6.9599999999999995E-2</v>
      </c>
      <c r="J90">
        <f t="shared" si="3"/>
        <v>5.4399999999999997E-2</v>
      </c>
    </row>
    <row r="91" spans="1:13" x14ac:dyDescent="0.4">
      <c r="A91" t="s">
        <v>128</v>
      </c>
      <c r="B91">
        <f t="shared" si="3"/>
        <v>0.11310000000000001</v>
      </c>
      <c r="C91">
        <f t="shared" si="3"/>
        <v>0.1215</v>
      </c>
      <c r="D91">
        <f t="shared" si="3"/>
        <v>4.1099999999999998E-2</v>
      </c>
      <c r="E91">
        <f t="shared" si="3"/>
        <v>3.4299999999999997E-2</v>
      </c>
      <c r="F91">
        <f t="shared" si="3"/>
        <v>5.79E-2</v>
      </c>
      <c r="G91">
        <f t="shared" si="3"/>
        <v>7.6999999999999999E-2</v>
      </c>
      <c r="H91">
        <f t="shared" si="3"/>
        <v>5.2299999999999999E-2</v>
      </c>
      <c r="I91">
        <f t="shared" si="3"/>
        <v>6.7900000000000002E-2</v>
      </c>
      <c r="J91">
        <f t="shared" si="3"/>
        <v>5.4600000000000003E-2</v>
      </c>
    </row>
    <row r="92" spans="1:13" x14ac:dyDescent="0.4">
      <c r="A92" t="s">
        <v>129</v>
      </c>
      <c r="B92">
        <f t="shared" si="3"/>
        <v>0.11749999999999999</v>
      </c>
      <c r="C92">
        <f t="shared" si="3"/>
        <v>0.1163</v>
      </c>
      <c r="D92">
        <f t="shared" si="3"/>
        <v>4.3099999999999999E-2</v>
      </c>
      <c r="E92">
        <f t="shared" si="3"/>
        <v>3.5400000000000001E-2</v>
      </c>
      <c r="F92">
        <f t="shared" si="3"/>
        <v>6.1100000000000002E-2</v>
      </c>
      <c r="G92">
        <f t="shared" si="3"/>
        <v>7.8600000000000003E-2</v>
      </c>
      <c r="H92">
        <f t="shared" si="3"/>
        <v>5.3199999999999997E-2</v>
      </c>
      <c r="I92">
        <f t="shared" si="3"/>
        <v>6.4899999999999999E-2</v>
      </c>
      <c r="J92">
        <f t="shared" si="3"/>
        <v>5.1799999999999999E-2</v>
      </c>
    </row>
    <row r="93" spans="1:13" x14ac:dyDescent="0.4">
      <c r="A93" t="s">
        <v>130</v>
      </c>
      <c r="B93">
        <f t="shared" si="3"/>
        <v>0.1113</v>
      </c>
      <c r="C93">
        <f t="shared" si="3"/>
        <v>0.11899999999999999</v>
      </c>
      <c r="D93">
        <f t="shared" si="3"/>
        <v>4.2000000000000003E-2</v>
      </c>
      <c r="E93">
        <f t="shared" si="3"/>
        <v>3.4099999999999998E-2</v>
      </c>
      <c r="F93">
        <f t="shared" si="3"/>
        <v>5.8000000000000003E-2</v>
      </c>
      <c r="G93">
        <f t="shared" si="3"/>
        <v>7.7600000000000002E-2</v>
      </c>
      <c r="H93">
        <f t="shared" si="3"/>
        <v>5.2299999999999999E-2</v>
      </c>
      <c r="I93">
        <f t="shared" si="3"/>
        <v>6.7400000000000002E-2</v>
      </c>
      <c r="J93">
        <f t="shared" si="3"/>
        <v>5.3699999999999998E-2</v>
      </c>
    </row>
    <row r="94" spans="1:13" x14ac:dyDescent="0.4">
      <c r="A94" t="s">
        <v>131</v>
      </c>
      <c r="B94">
        <f t="shared" si="3"/>
        <v>0.1133</v>
      </c>
      <c r="C94">
        <f t="shared" si="3"/>
        <v>0.12130000000000001</v>
      </c>
      <c r="D94">
        <f t="shared" si="3"/>
        <v>4.2000000000000003E-2</v>
      </c>
      <c r="E94">
        <f t="shared" si="3"/>
        <v>3.5700000000000003E-2</v>
      </c>
      <c r="F94">
        <f t="shared" si="3"/>
        <v>5.7799999999999997E-2</v>
      </c>
      <c r="G94">
        <f t="shared" si="3"/>
        <v>8.0500000000000002E-2</v>
      </c>
      <c r="H94">
        <f t="shared" si="3"/>
        <v>5.2200000000000003E-2</v>
      </c>
      <c r="I94">
        <f t="shared" si="3"/>
        <v>7.5899999999999995E-2</v>
      </c>
      <c r="J94">
        <f t="shared" si="3"/>
        <v>5.3900000000000003E-2</v>
      </c>
    </row>
    <row r="95" spans="1:13" x14ac:dyDescent="0.4">
      <c r="A95" t="s">
        <v>132</v>
      </c>
      <c r="B95">
        <f t="shared" si="3"/>
        <v>0.1143</v>
      </c>
      <c r="C95">
        <f t="shared" si="3"/>
        <v>0.1191</v>
      </c>
      <c r="D95">
        <f t="shared" si="3"/>
        <v>4.1599999999999998E-2</v>
      </c>
      <c r="E95">
        <f t="shared" si="3"/>
        <v>3.4099999999999998E-2</v>
      </c>
      <c r="F95">
        <f t="shared" si="3"/>
        <v>6.0499999999999998E-2</v>
      </c>
      <c r="G95">
        <f t="shared" si="3"/>
        <v>7.8700000000000006E-2</v>
      </c>
      <c r="H95">
        <f t="shared" si="3"/>
        <v>5.1999999999999998E-2</v>
      </c>
      <c r="I95">
        <f t="shared" si="3"/>
        <v>7.2700000000000001E-2</v>
      </c>
      <c r="J95">
        <f t="shared" si="3"/>
        <v>5.5E-2</v>
      </c>
    </row>
    <row r="96" spans="1:13" x14ac:dyDescent="0.4">
      <c r="A96" t="s">
        <v>133</v>
      </c>
      <c r="B96">
        <f t="shared" si="3"/>
        <v>0.1182</v>
      </c>
      <c r="C96">
        <f t="shared" si="3"/>
        <v>0.126</v>
      </c>
      <c r="D96">
        <f t="shared" si="3"/>
        <v>4.6300000000000001E-2</v>
      </c>
      <c r="E96">
        <f t="shared" si="3"/>
        <v>3.5000000000000003E-2</v>
      </c>
      <c r="F96">
        <f t="shared" si="3"/>
        <v>5.8599999999999999E-2</v>
      </c>
      <c r="G96">
        <f t="shared" si="3"/>
        <v>8.4699999999999998E-2</v>
      </c>
      <c r="H96">
        <f t="shared" si="3"/>
        <v>5.16E-2</v>
      </c>
      <c r="I96">
        <f t="shared" si="3"/>
        <v>6.8699999999999997E-2</v>
      </c>
      <c r="J96">
        <f t="shared" si="3"/>
        <v>5.3900000000000003E-2</v>
      </c>
    </row>
    <row r="97" spans="1:11" x14ac:dyDescent="0.4">
      <c r="A97" t="s">
        <v>134</v>
      </c>
      <c r="B97">
        <f t="shared" si="3"/>
        <v>0.1147</v>
      </c>
      <c r="C97">
        <f t="shared" si="3"/>
        <v>0.12379999999999999</v>
      </c>
      <c r="D97">
        <f t="shared" si="3"/>
        <v>4.5199999999999997E-2</v>
      </c>
      <c r="E97">
        <f t="shared" si="3"/>
        <v>3.5200000000000002E-2</v>
      </c>
      <c r="F97">
        <f t="shared" si="3"/>
        <v>5.9299999999999999E-2</v>
      </c>
      <c r="G97">
        <f t="shared" si="3"/>
        <v>8.8099999999999998E-2</v>
      </c>
      <c r="H97">
        <f t="shared" si="3"/>
        <v>5.1499999999999997E-2</v>
      </c>
      <c r="I97">
        <f t="shared" si="3"/>
        <v>6.7000000000000004E-2</v>
      </c>
      <c r="J97">
        <f t="shared" si="3"/>
        <v>5.3199999999999997E-2</v>
      </c>
    </row>
    <row r="98" spans="1:11" x14ac:dyDescent="0.4">
      <c r="A98" t="s">
        <v>135</v>
      </c>
      <c r="B98">
        <f t="shared" si="3"/>
        <v>0.1133</v>
      </c>
      <c r="C98">
        <f t="shared" si="3"/>
        <v>0.1255</v>
      </c>
      <c r="D98">
        <f t="shared" si="3"/>
        <v>4.3900000000000002E-2</v>
      </c>
      <c r="E98">
        <f t="shared" si="3"/>
        <v>3.5700000000000003E-2</v>
      </c>
      <c r="F98">
        <f t="shared" si="3"/>
        <v>5.91E-2</v>
      </c>
      <c r="G98">
        <f t="shared" si="3"/>
        <v>8.5300000000000001E-2</v>
      </c>
      <c r="H98">
        <f t="shared" si="3"/>
        <v>5.16E-2</v>
      </c>
      <c r="I98">
        <f t="shared" si="3"/>
        <v>6.59E-2</v>
      </c>
      <c r="J98">
        <f t="shared" si="3"/>
        <v>5.2999999999999999E-2</v>
      </c>
    </row>
    <row r="99" spans="1:11" x14ac:dyDescent="0.4">
      <c r="A99" t="s">
        <v>136</v>
      </c>
      <c r="B99">
        <f t="shared" si="3"/>
        <v>0.1114</v>
      </c>
      <c r="C99">
        <f t="shared" si="3"/>
        <v>0.12690000000000001</v>
      </c>
      <c r="D99">
        <f t="shared" si="3"/>
        <v>4.5600000000000002E-2</v>
      </c>
      <c r="E99">
        <f t="shared" si="3"/>
        <v>3.4299999999999997E-2</v>
      </c>
      <c r="F99">
        <f t="shared" si="3"/>
        <v>5.6399999999999999E-2</v>
      </c>
      <c r="G99">
        <f t="shared" si="3"/>
        <v>8.4599999999999995E-2</v>
      </c>
      <c r="H99">
        <f t="shared" si="3"/>
        <v>5.2900000000000003E-2</v>
      </c>
      <c r="I99">
        <f t="shared" si="3"/>
        <v>6.6900000000000001E-2</v>
      </c>
      <c r="J99">
        <f t="shared" si="3"/>
        <v>5.28E-2</v>
      </c>
    </row>
    <row r="100" spans="1:11" x14ac:dyDescent="0.4">
      <c r="A100" t="s">
        <v>137</v>
      </c>
      <c r="B100">
        <f t="shared" si="3"/>
        <v>0.11559999999999999</v>
      </c>
      <c r="C100">
        <f t="shared" si="3"/>
        <v>0.12479999999999999</v>
      </c>
      <c r="D100">
        <f t="shared" si="3"/>
        <v>4.3099999999999999E-2</v>
      </c>
      <c r="E100">
        <f t="shared" si="3"/>
        <v>3.5299999999999998E-2</v>
      </c>
      <c r="F100">
        <f t="shared" si="3"/>
        <v>5.7000000000000002E-2</v>
      </c>
      <c r="G100">
        <f t="shared" si="3"/>
        <v>8.4500000000000006E-2</v>
      </c>
      <c r="H100">
        <f t="shared" si="3"/>
        <v>5.1900000000000002E-2</v>
      </c>
      <c r="I100">
        <f t="shared" si="3"/>
        <v>6.6699999999999995E-2</v>
      </c>
      <c r="J100">
        <f t="shared" si="3"/>
        <v>5.21E-2</v>
      </c>
    </row>
    <row r="101" spans="1:11" x14ac:dyDescent="0.4">
      <c r="A101" t="s">
        <v>138</v>
      </c>
      <c r="B101">
        <f t="shared" ref="B101:J103" si="4">B79/10000</f>
        <v>0.11700000000000001</v>
      </c>
      <c r="C101">
        <f t="shared" si="4"/>
        <v>0.12180000000000001</v>
      </c>
      <c r="D101">
        <f t="shared" si="4"/>
        <v>4.4200000000000003E-2</v>
      </c>
      <c r="E101">
        <f t="shared" si="4"/>
        <v>3.5499999999999997E-2</v>
      </c>
      <c r="F101">
        <f t="shared" si="4"/>
        <v>5.7700000000000001E-2</v>
      </c>
      <c r="G101">
        <f t="shared" si="4"/>
        <v>8.0399999999999999E-2</v>
      </c>
      <c r="H101">
        <f t="shared" si="4"/>
        <v>5.0799999999999998E-2</v>
      </c>
      <c r="I101">
        <f t="shared" si="4"/>
        <v>6.7500000000000004E-2</v>
      </c>
      <c r="J101">
        <f t="shared" si="4"/>
        <v>5.16E-2</v>
      </c>
    </row>
    <row r="102" spans="1:11" x14ac:dyDescent="0.4">
      <c r="A102" t="s">
        <v>139</v>
      </c>
      <c r="B102">
        <f t="shared" si="4"/>
        <v>0.10390000000000001</v>
      </c>
      <c r="C102">
        <f t="shared" si="4"/>
        <v>0.11899999999999999</v>
      </c>
      <c r="D102">
        <f t="shared" si="4"/>
        <v>4.2900000000000001E-2</v>
      </c>
      <c r="E102">
        <f t="shared" si="4"/>
        <v>3.4799999999999998E-2</v>
      </c>
      <c r="F102">
        <f t="shared" si="4"/>
        <v>5.8400000000000001E-2</v>
      </c>
      <c r="G102">
        <f t="shared" si="4"/>
        <v>7.9200000000000007E-2</v>
      </c>
      <c r="H102">
        <f t="shared" si="4"/>
        <v>5.21E-2</v>
      </c>
      <c r="I102">
        <f t="shared" si="4"/>
        <v>6.7400000000000002E-2</v>
      </c>
      <c r="J102">
        <f t="shared" si="4"/>
        <v>5.16E-2</v>
      </c>
    </row>
    <row r="103" spans="1:11" x14ac:dyDescent="0.4">
      <c r="A103" t="s">
        <v>140</v>
      </c>
      <c r="B103">
        <f t="shared" si="4"/>
        <v>0.111</v>
      </c>
      <c r="C103">
        <f t="shared" si="4"/>
        <v>0.122</v>
      </c>
      <c r="D103">
        <f t="shared" si="4"/>
        <v>4.3200000000000002E-2</v>
      </c>
      <c r="E103">
        <f t="shared" si="4"/>
        <v>3.6499999999999998E-2</v>
      </c>
      <c r="F103">
        <f t="shared" si="4"/>
        <v>5.8799999999999998E-2</v>
      </c>
      <c r="G103">
        <f t="shared" si="4"/>
        <v>7.8600000000000003E-2</v>
      </c>
      <c r="H103">
        <f t="shared" si="4"/>
        <v>5.0500000000000003E-2</v>
      </c>
      <c r="I103">
        <f t="shared" si="4"/>
        <v>6.6600000000000006E-2</v>
      </c>
      <c r="J103">
        <f t="shared" si="4"/>
        <v>5.3800000000000001E-2</v>
      </c>
    </row>
    <row r="104" spans="1:11" x14ac:dyDescent="0.4">
      <c r="A104" t="s">
        <v>143</v>
      </c>
    </row>
    <row r="105" spans="1:11" x14ac:dyDescent="0.4">
      <c r="A105" t="s">
        <v>144</v>
      </c>
    </row>
    <row r="106" spans="1:11" x14ac:dyDescent="0.4">
      <c r="A106" t="s">
        <v>145</v>
      </c>
    </row>
    <row r="107" spans="1:11" x14ac:dyDescent="0.4">
      <c r="B107" t="s">
        <v>91</v>
      </c>
      <c r="C107" t="s">
        <v>92</v>
      </c>
      <c r="D107" t="s">
        <v>93</v>
      </c>
      <c r="E107" t="s">
        <v>94</v>
      </c>
      <c r="F107" t="s">
        <v>95</v>
      </c>
      <c r="G107" t="s">
        <v>96</v>
      </c>
      <c r="H107" t="s">
        <v>97</v>
      </c>
      <c r="I107" t="s">
        <v>98</v>
      </c>
      <c r="J107" t="s">
        <v>99</v>
      </c>
      <c r="K107" t="s">
        <v>100</v>
      </c>
    </row>
    <row r="108" spans="1:11" x14ac:dyDescent="0.4">
      <c r="A108" t="s">
        <v>121</v>
      </c>
      <c r="B108">
        <f>IF(B39&lt;B84,"bdl",B39)</f>
        <v>32.517000000000003</v>
      </c>
      <c r="C108">
        <f t="shared" ref="C108:K108" si="5">IF(C39&lt;C84,"bdl",C39)</f>
        <v>63.686</v>
      </c>
      <c r="D108">
        <f t="shared" si="5"/>
        <v>3.2530000000000001</v>
      </c>
      <c r="E108">
        <f t="shared" si="5"/>
        <v>3.5000000000000003E-2</v>
      </c>
      <c r="F108" t="str">
        <f t="shared" si="5"/>
        <v>bdl</v>
      </c>
      <c r="G108" t="str">
        <f t="shared" si="5"/>
        <v>bdl</v>
      </c>
      <c r="H108" t="str">
        <f t="shared" si="5"/>
        <v>bdl</v>
      </c>
      <c r="I108" t="str">
        <f t="shared" si="5"/>
        <v>bdl</v>
      </c>
      <c r="J108">
        <f t="shared" si="5"/>
        <v>0.501</v>
      </c>
      <c r="K108">
        <f t="shared" si="5"/>
        <v>100.02600000000001</v>
      </c>
    </row>
    <row r="109" spans="1:11" x14ac:dyDescent="0.4">
      <c r="A109" t="s">
        <v>122</v>
      </c>
      <c r="B109">
        <f t="shared" ref="B109:K124" si="6">IF(B40&lt;B85,"bdl",B40)</f>
        <v>32.289000000000001</v>
      </c>
      <c r="C109">
        <f t="shared" si="6"/>
        <v>64.938999999999993</v>
      </c>
      <c r="D109">
        <f t="shared" si="6"/>
        <v>2.5659999999999998</v>
      </c>
      <c r="E109" t="str">
        <f t="shared" si="6"/>
        <v>bdl</v>
      </c>
      <c r="F109" t="str">
        <f t="shared" si="6"/>
        <v>bdl</v>
      </c>
      <c r="G109" t="str">
        <f t="shared" si="6"/>
        <v>bdl</v>
      </c>
      <c r="H109" t="str">
        <f t="shared" si="6"/>
        <v>bdl</v>
      </c>
      <c r="I109" t="str">
        <f t="shared" si="6"/>
        <v>bdl</v>
      </c>
      <c r="J109">
        <f t="shared" si="6"/>
        <v>0.22500000000000001</v>
      </c>
      <c r="K109">
        <f t="shared" si="6"/>
        <v>100.02799999999999</v>
      </c>
    </row>
    <row r="110" spans="1:11" x14ac:dyDescent="0.4">
      <c r="A110" t="s">
        <v>123</v>
      </c>
      <c r="B110">
        <f t="shared" si="6"/>
        <v>32.552</v>
      </c>
      <c r="C110">
        <f t="shared" si="6"/>
        <v>63.823</v>
      </c>
      <c r="D110">
        <f t="shared" si="6"/>
        <v>3.4350000000000001</v>
      </c>
      <c r="E110" t="str">
        <f t="shared" si="6"/>
        <v>bdl</v>
      </c>
      <c r="F110" t="str">
        <f t="shared" si="6"/>
        <v>bdl</v>
      </c>
      <c r="G110" t="str">
        <f t="shared" si="6"/>
        <v>bdl</v>
      </c>
      <c r="H110" t="str">
        <f t="shared" si="6"/>
        <v>bdl</v>
      </c>
      <c r="I110" t="str">
        <f t="shared" si="6"/>
        <v>bdl</v>
      </c>
      <c r="J110">
        <f t="shared" si="6"/>
        <v>0.16400000000000001</v>
      </c>
      <c r="K110">
        <f t="shared" si="6"/>
        <v>100.032</v>
      </c>
    </row>
    <row r="111" spans="1:11" x14ac:dyDescent="0.4">
      <c r="A111" t="s">
        <v>124</v>
      </c>
      <c r="B111">
        <f t="shared" si="6"/>
        <v>32.976999999999997</v>
      </c>
      <c r="C111">
        <f t="shared" si="6"/>
        <v>63.399000000000001</v>
      </c>
      <c r="D111">
        <f t="shared" si="6"/>
        <v>3.5289999999999999</v>
      </c>
      <c r="E111" t="str">
        <f t="shared" si="6"/>
        <v>bdl</v>
      </c>
      <c r="F111" t="str">
        <f t="shared" si="6"/>
        <v>bdl</v>
      </c>
      <c r="G111" t="str">
        <f t="shared" si="6"/>
        <v>bdl</v>
      </c>
      <c r="H111" t="str">
        <f t="shared" si="6"/>
        <v>bdl</v>
      </c>
      <c r="I111" t="str">
        <f t="shared" si="6"/>
        <v>bdl</v>
      </c>
      <c r="J111">
        <f t="shared" si="6"/>
        <v>0.155</v>
      </c>
      <c r="K111">
        <f t="shared" si="6"/>
        <v>100.07300000000001</v>
      </c>
    </row>
    <row r="112" spans="1:11" x14ac:dyDescent="0.4">
      <c r="A112" t="s">
        <v>125</v>
      </c>
      <c r="B112">
        <f t="shared" si="6"/>
        <v>33.01</v>
      </c>
      <c r="C112">
        <f t="shared" si="6"/>
        <v>60.393000000000001</v>
      </c>
      <c r="D112">
        <f t="shared" si="6"/>
        <v>6.0250000000000004</v>
      </c>
      <c r="E112" t="str">
        <f t="shared" si="6"/>
        <v>bdl</v>
      </c>
      <c r="F112" t="str">
        <f t="shared" si="6"/>
        <v>bdl</v>
      </c>
      <c r="G112">
        <f t="shared" si="6"/>
        <v>0.31900000000000001</v>
      </c>
      <c r="H112" t="str">
        <f t="shared" si="6"/>
        <v>bdl</v>
      </c>
      <c r="I112" t="str">
        <f t="shared" si="6"/>
        <v>bdl</v>
      </c>
      <c r="J112">
        <f t="shared" si="6"/>
        <v>0.59799999999999998</v>
      </c>
      <c r="K112">
        <f t="shared" si="6"/>
        <v>100.345</v>
      </c>
    </row>
    <row r="113" spans="1:11" x14ac:dyDescent="0.4">
      <c r="A113" t="s">
        <v>126</v>
      </c>
      <c r="B113">
        <f t="shared" si="6"/>
        <v>32.747999999999998</v>
      </c>
      <c r="C113">
        <f t="shared" si="6"/>
        <v>61.98</v>
      </c>
      <c r="D113">
        <f t="shared" si="6"/>
        <v>4.7560000000000002</v>
      </c>
      <c r="E113" t="str">
        <f t="shared" si="6"/>
        <v>bdl</v>
      </c>
      <c r="F113" t="str">
        <f t="shared" si="6"/>
        <v>bdl</v>
      </c>
      <c r="G113" t="str">
        <f t="shared" si="6"/>
        <v>bdl</v>
      </c>
      <c r="H113" t="str">
        <f t="shared" si="6"/>
        <v>bdl</v>
      </c>
      <c r="I113" t="str">
        <f t="shared" si="6"/>
        <v>bdl</v>
      </c>
      <c r="J113">
        <f t="shared" si="6"/>
        <v>0.52</v>
      </c>
      <c r="K113">
        <f t="shared" si="6"/>
        <v>100.03099999999999</v>
      </c>
    </row>
    <row r="114" spans="1:11" x14ac:dyDescent="0.4">
      <c r="A114" t="s">
        <v>127</v>
      </c>
      <c r="B114">
        <f t="shared" si="6"/>
        <v>32.533000000000001</v>
      </c>
      <c r="C114">
        <f t="shared" si="6"/>
        <v>66.236000000000004</v>
      </c>
      <c r="D114">
        <f t="shared" si="6"/>
        <v>0.71099999999999997</v>
      </c>
      <c r="E114" t="str">
        <f t="shared" si="6"/>
        <v>bdl</v>
      </c>
      <c r="F114">
        <f t="shared" si="6"/>
        <v>9.2999999999999999E-2</v>
      </c>
      <c r="G114" t="str">
        <f t="shared" si="6"/>
        <v>bdl</v>
      </c>
      <c r="H114" t="str">
        <f t="shared" si="6"/>
        <v>bdl</v>
      </c>
      <c r="I114" t="str">
        <f t="shared" si="6"/>
        <v>bdl</v>
      </c>
      <c r="J114">
        <f t="shared" si="6"/>
        <v>0.55800000000000005</v>
      </c>
      <c r="K114">
        <f t="shared" si="6"/>
        <v>100.13300000000001</v>
      </c>
    </row>
    <row r="115" spans="1:11" x14ac:dyDescent="0.4">
      <c r="A115" t="s">
        <v>128</v>
      </c>
      <c r="B115">
        <f t="shared" si="6"/>
        <v>32.625999999999998</v>
      </c>
      <c r="C115">
        <f t="shared" si="6"/>
        <v>66.206999999999994</v>
      </c>
      <c r="D115">
        <f t="shared" si="6"/>
        <v>0.6</v>
      </c>
      <c r="E115" t="str">
        <f t="shared" si="6"/>
        <v>bdl</v>
      </c>
      <c r="F115" t="str">
        <f t="shared" si="6"/>
        <v>bdl</v>
      </c>
      <c r="G115" t="str">
        <f t="shared" si="6"/>
        <v>bdl</v>
      </c>
      <c r="H115" t="str">
        <f t="shared" si="6"/>
        <v>bdl</v>
      </c>
      <c r="I115" t="str">
        <f t="shared" si="6"/>
        <v>bdl</v>
      </c>
      <c r="J115">
        <f t="shared" si="6"/>
        <v>0.56699999999999995</v>
      </c>
      <c r="K115">
        <f t="shared" si="6"/>
        <v>100.04299999999998</v>
      </c>
    </row>
    <row r="116" spans="1:11" x14ac:dyDescent="0.4">
      <c r="A116" t="s">
        <v>129</v>
      </c>
      <c r="B116">
        <f t="shared" si="6"/>
        <v>32.654000000000003</v>
      </c>
      <c r="C116">
        <f t="shared" si="6"/>
        <v>67.212999999999994</v>
      </c>
      <c r="D116" t="str">
        <f t="shared" si="6"/>
        <v>bdl</v>
      </c>
      <c r="E116" t="str">
        <f t="shared" si="6"/>
        <v>bdl</v>
      </c>
      <c r="F116" t="str">
        <f t="shared" si="6"/>
        <v>bdl</v>
      </c>
      <c r="G116" t="str">
        <f t="shared" si="6"/>
        <v>bdl</v>
      </c>
      <c r="H116" t="str">
        <f t="shared" si="6"/>
        <v>bdl</v>
      </c>
      <c r="I116" t="str">
        <f t="shared" si="6"/>
        <v>bdl</v>
      </c>
      <c r="J116">
        <f t="shared" si="6"/>
        <v>0.152</v>
      </c>
      <c r="K116">
        <f t="shared" si="6"/>
        <v>100.044</v>
      </c>
    </row>
    <row r="117" spans="1:11" x14ac:dyDescent="0.4">
      <c r="A117" t="s">
        <v>130</v>
      </c>
      <c r="B117">
        <f t="shared" si="6"/>
        <v>32.436</v>
      </c>
      <c r="C117">
        <f t="shared" si="6"/>
        <v>67.078999999999994</v>
      </c>
      <c r="D117" t="str">
        <f t="shared" si="6"/>
        <v>bdl</v>
      </c>
      <c r="E117" t="str">
        <f t="shared" si="6"/>
        <v>bdl</v>
      </c>
      <c r="F117" t="str">
        <f t="shared" si="6"/>
        <v>bdl</v>
      </c>
      <c r="G117" t="str">
        <f t="shared" si="6"/>
        <v>bdl</v>
      </c>
      <c r="H117" t="str">
        <f t="shared" si="6"/>
        <v>bdl</v>
      </c>
      <c r="I117" t="str">
        <f t="shared" si="6"/>
        <v>bdl</v>
      </c>
      <c r="J117">
        <f t="shared" si="6"/>
        <v>0.45100000000000001</v>
      </c>
      <c r="K117">
        <f t="shared" si="6"/>
        <v>100.01699999999998</v>
      </c>
    </row>
    <row r="118" spans="1:11" x14ac:dyDescent="0.4">
      <c r="A118" t="s">
        <v>131</v>
      </c>
      <c r="B118">
        <f t="shared" si="6"/>
        <v>32.512999999999998</v>
      </c>
      <c r="C118">
        <f t="shared" si="6"/>
        <v>65.433999999999997</v>
      </c>
      <c r="D118" t="str">
        <f t="shared" si="6"/>
        <v>bdl</v>
      </c>
      <c r="E118" t="str">
        <f t="shared" si="6"/>
        <v>bdl</v>
      </c>
      <c r="F118" t="str">
        <f t="shared" si="6"/>
        <v>bdl</v>
      </c>
      <c r="G118">
        <f t="shared" si="6"/>
        <v>0.23899999999999999</v>
      </c>
      <c r="H118" t="str">
        <f t="shared" si="6"/>
        <v>bdl</v>
      </c>
      <c r="I118" t="str">
        <f t="shared" si="6"/>
        <v>bdl</v>
      </c>
      <c r="J118">
        <f t="shared" si="6"/>
        <v>1.8839999999999999</v>
      </c>
      <c r="K118">
        <f t="shared" si="6"/>
        <v>100.10900000000001</v>
      </c>
    </row>
    <row r="119" spans="1:11" x14ac:dyDescent="0.4">
      <c r="A119" t="s">
        <v>132</v>
      </c>
      <c r="B119">
        <f t="shared" si="6"/>
        <v>32.118000000000002</v>
      </c>
      <c r="C119">
        <f t="shared" si="6"/>
        <v>66.274000000000001</v>
      </c>
      <c r="D119" t="str">
        <f t="shared" si="6"/>
        <v>bdl</v>
      </c>
      <c r="E119" t="str">
        <f t="shared" si="6"/>
        <v>bdl</v>
      </c>
      <c r="F119" t="str">
        <f t="shared" si="6"/>
        <v>bdl</v>
      </c>
      <c r="G119" t="str">
        <f t="shared" si="6"/>
        <v>bdl</v>
      </c>
      <c r="H119" t="str">
        <f t="shared" si="6"/>
        <v>bdl</v>
      </c>
      <c r="I119" t="str">
        <f t="shared" si="6"/>
        <v>bdl</v>
      </c>
      <c r="J119">
        <f t="shared" si="6"/>
        <v>1.716</v>
      </c>
      <c r="K119">
        <f t="shared" si="6"/>
        <v>100.13799999999999</v>
      </c>
    </row>
    <row r="120" spans="1:11" x14ac:dyDescent="0.4">
      <c r="A120" t="s">
        <v>133</v>
      </c>
      <c r="B120">
        <f t="shared" si="6"/>
        <v>32.929000000000002</v>
      </c>
      <c r="C120">
        <f t="shared" si="6"/>
        <v>57.71</v>
      </c>
      <c r="D120">
        <f t="shared" si="6"/>
        <v>9.0440000000000005</v>
      </c>
      <c r="E120" t="str">
        <f t="shared" si="6"/>
        <v>bdl</v>
      </c>
      <c r="F120" t="str">
        <f t="shared" si="6"/>
        <v>bdl</v>
      </c>
      <c r="G120" t="str">
        <f t="shared" si="6"/>
        <v>bdl</v>
      </c>
      <c r="H120" t="str">
        <f t="shared" si="6"/>
        <v>bdl</v>
      </c>
      <c r="I120" t="str">
        <f t="shared" si="6"/>
        <v>bdl</v>
      </c>
      <c r="J120">
        <f t="shared" si="6"/>
        <v>0.41099999999999998</v>
      </c>
      <c r="K120">
        <f t="shared" si="6"/>
        <v>100.09700000000001</v>
      </c>
    </row>
    <row r="121" spans="1:11" x14ac:dyDescent="0.4">
      <c r="A121" t="s">
        <v>134</v>
      </c>
      <c r="B121">
        <f t="shared" si="6"/>
        <v>32.930999999999997</v>
      </c>
      <c r="C121">
        <f t="shared" si="6"/>
        <v>57.548000000000002</v>
      </c>
      <c r="D121">
        <f t="shared" si="6"/>
        <v>9.0749999999999993</v>
      </c>
      <c r="E121" t="str">
        <f t="shared" si="6"/>
        <v>bdl</v>
      </c>
      <c r="F121" t="str">
        <f t="shared" si="6"/>
        <v>bdl</v>
      </c>
      <c r="G121" t="str">
        <f t="shared" si="6"/>
        <v>bdl</v>
      </c>
      <c r="H121" t="str">
        <f t="shared" si="6"/>
        <v>bdl</v>
      </c>
      <c r="I121" t="str">
        <f t="shared" si="6"/>
        <v>bdl</v>
      </c>
      <c r="J121">
        <f t="shared" si="6"/>
        <v>0.44</v>
      </c>
      <c r="K121">
        <f t="shared" si="6"/>
        <v>100.023</v>
      </c>
    </row>
    <row r="122" spans="1:11" x14ac:dyDescent="0.4">
      <c r="A122" t="s">
        <v>135</v>
      </c>
      <c r="B122">
        <f t="shared" si="6"/>
        <v>33.173999999999999</v>
      </c>
      <c r="C122">
        <f t="shared" si="6"/>
        <v>57.304000000000002</v>
      </c>
      <c r="D122">
        <f t="shared" si="6"/>
        <v>9.1050000000000004</v>
      </c>
      <c r="E122" t="str">
        <f t="shared" si="6"/>
        <v>bdl</v>
      </c>
      <c r="F122" t="str">
        <f t="shared" si="6"/>
        <v>bdl</v>
      </c>
      <c r="G122" t="str">
        <f t="shared" si="6"/>
        <v>bdl</v>
      </c>
      <c r="H122" t="str">
        <f t="shared" si="6"/>
        <v>bdl</v>
      </c>
      <c r="I122" t="str">
        <f t="shared" si="6"/>
        <v>bdl</v>
      </c>
      <c r="J122">
        <f t="shared" si="6"/>
        <v>0.43099999999999999</v>
      </c>
      <c r="K122">
        <f t="shared" si="6"/>
        <v>100.01800000000001</v>
      </c>
    </row>
    <row r="123" spans="1:11" x14ac:dyDescent="0.4">
      <c r="A123" t="s">
        <v>136</v>
      </c>
      <c r="B123">
        <f t="shared" si="6"/>
        <v>33.290999999999997</v>
      </c>
      <c r="C123">
        <f t="shared" si="6"/>
        <v>57.249000000000002</v>
      </c>
      <c r="D123">
        <f t="shared" si="6"/>
        <v>9.0440000000000005</v>
      </c>
      <c r="E123" t="str">
        <f t="shared" si="6"/>
        <v>bdl</v>
      </c>
      <c r="F123" t="str">
        <f t="shared" si="6"/>
        <v>bdl</v>
      </c>
      <c r="G123" t="str">
        <f t="shared" si="6"/>
        <v>bdl</v>
      </c>
      <c r="H123" t="str">
        <f t="shared" si="6"/>
        <v>bdl</v>
      </c>
      <c r="I123" t="str">
        <f t="shared" si="6"/>
        <v>bdl</v>
      </c>
      <c r="J123">
        <f t="shared" si="6"/>
        <v>0.438</v>
      </c>
      <c r="K123">
        <f t="shared" si="6"/>
        <v>100.12699999999998</v>
      </c>
    </row>
    <row r="124" spans="1:11" x14ac:dyDescent="0.4">
      <c r="A124" t="s">
        <v>137</v>
      </c>
      <c r="B124">
        <f t="shared" si="6"/>
        <v>32.606999999999999</v>
      </c>
      <c r="C124">
        <f t="shared" si="6"/>
        <v>62.363</v>
      </c>
      <c r="D124">
        <f t="shared" si="6"/>
        <v>4.4489999999999998</v>
      </c>
      <c r="E124" t="str">
        <f t="shared" si="6"/>
        <v>bdl</v>
      </c>
      <c r="F124" t="str">
        <f t="shared" si="6"/>
        <v>bdl</v>
      </c>
      <c r="G124" t="str">
        <f t="shared" si="6"/>
        <v>bdl</v>
      </c>
      <c r="H124" t="str">
        <f t="shared" si="6"/>
        <v>bdl</v>
      </c>
      <c r="I124" t="str">
        <f t="shared" si="6"/>
        <v>bdl</v>
      </c>
      <c r="J124">
        <f t="shared" si="6"/>
        <v>0.64</v>
      </c>
      <c r="K124">
        <f t="shared" si="6"/>
        <v>100.081</v>
      </c>
    </row>
    <row r="125" spans="1:11" x14ac:dyDescent="0.4">
      <c r="A125" t="s">
        <v>138</v>
      </c>
      <c r="B125">
        <f t="shared" ref="B125:K127" si="7">IF(B56&lt;B101,"bdl",B56)</f>
        <v>32.835000000000001</v>
      </c>
      <c r="C125">
        <f t="shared" si="7"/>
        <v>62.908000000000001</v>
      </c>
      <c r="D125">
        <f t="shared" si="7"/>
        <v>3.6720000000000002</v>
      </c>
      <c r="E125" t="str">
        <f t="shared" si="7"/>
        <v>bdl</v>
      </c>
      <c r="F125" t="str">
        <f t="shared" si="7"/>
        <v>bdl</v>
      </c>
      <c r="G125" t="str">
        <f t="shared" si="7"/>
        <v>bdl</v>
      </c>
      <c r="H125" t="str">
        <f t="shared" si="7"/>
        <v>bdl</v>
      </c>
      <c r="I125" t="str">
        <f t="shared" si="7"/>
        <v>bdl</v>
      </c>
      <c r="J125">
        <f t="shared" si="7"/>
        <v>0.58899999999999997</v>
      </c>
      <c r="K125">
        <f t="shared" si="7"/>
        <v>100.036</v>
      </c>
    </row>
    <row r="126" spans="1:11" x14ac:dyDescent="0.4">
      <c r="A126" t="s">
        <v>139</v>
      </c>
      <c r="B126">
        <f t="shared" si="7"/>
        <v>32.645000000000003</v>
      </c>
      <c r="C126">
        <f t="shared" si="7"/>
        <v>63.012</v>
      </c>
      <c r="D126">
        <f t="shared" si="7"/>
        <v>3.7909999999999999</v>
      </c>
      <c r="E126" t="str">
        <f t="shared" si="7"/>
        <v>bdl</v>
      </c>
      <c r="F126" t="str">
        <f t="shared" si="7"/>
        <v>bdl</v>
      </c>
      <c r="G126" t="str">
        <f t="shared" si="7"/>
        <v>bdl</v>
      </c>
      <c r="H126" t="str">
        <f t="shared" si="7"/>
        <v>bdl</v>
      </c>
      <c r="I126" t="str">
        <f t="shared" si="7"/>
        <v>bdl</v>
      </c>
      <c r="J126">
        <f t="shared" si="7"/>
        <v>0.56200000000000006</v>
      </c>
      <c r="K126">
        <f t="shared" si="7"/>
        <v>100.029</v>
      </c>
    </row>
    <row r="127" spans="1:11" x14ac:dyDescent="0.4">
      <c r="A127" t="s">
        <v>140</v>
      </c>
      <c r="B127">
        <f t="shared" si="7"/>
        <v>32.701000000000001</v>
      </c>
      <c r="C127">
        <f t="shared" si="7"/>
        <v>62.981999999999999</v>
      </c>
      <c r="D127">
        <f t="shared" si="7"/>
        <v>3.738</v>
      </c>
      <c r="E127" t="str">
        <f t="shared" si="7"/>
        <v>bdl</v>
      </c>
      <c r="F127" t="str">
        <f t="shared" si="7"/>
        <v>bdl</v>
      </c>
      <c r="G127" t="str">
        <f t="shared" si="7"/>
        <v>bdl</v>
      </c>
      <c r="H127" t="str">
        <f t="shared" si="7"/>
        <v>bdl</v>
      </c>
      <c r="I127" t="str">
        <f t="shared" si="7"/>
        <v>bdl</v>
      </c>
      <c r="J127">
        <f t="shared" si="7"/>
        <v>0.55300000000000005</v>
      </c>
      <c r="K127">
        <f t="shared" si="7"/>
        <v>100.02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zoomScaleNormal="100" workbookViewId="0">
      <selection activeCell="H19" sqref="H19"/>
    </sheetView>
  </sheetViews>
  <sheetFormatPr defaultRowHeight="14.6" x14ac:dyDescent="0.4"/>
  <cols>
    <col min="1" max="1" width="15.3828125" customWidth="1"/>
    <col min="257" max="257" width="15.3828125" customWidth="1"/>
    <col min="513" max="513" width="15.3828125" customWidth="1"/>
    <col min="769" max="769" width="15.3828125" customWidth="1"/>
    <col min="1025" max="1025" width="15.3828125" customWidth="1"/>
    <col min="1281" max="1281" width="15.3828125" customWidth="1"/>
    <col min="1537" max="1537" width="15.3828125" customWidth="1"/>
    <col min="1793" max="1793" width="15.3828125" customWidth="1"/>
    <col min="2049" max="2049" width="15.3828125" customWidth="1"/>
    <col min="2305" max="2305" width="15.3828125" customWidth="1"/>
    <col min="2561" max="2561" width="15.3828125" customWidth="1"/>
    <col min="2817" max="2817" width="15.3828125" customWidth="1"/>
    <col min="3073" max="3073" width="15.3828125" customWidth="1"/>
    <col min="3329" max="3329" width="15.3828125" customWidth="1"/>
    <col min="3585" max="3585" width="15.3828125" customWidth="1"/>
    <col min="3841" max="3841" width="15.3828125" customWidth="1"/>
    <col min="4097" max="4097" width="15.3828125" customWidth="1"/>
    <col min="4353" max="4353" width="15.3828125" customWidth="1"/>
    <col min="4609" max="4609" width="15.3828125" customWidth="1"/>
    <col min="4865" max="4865" width="15.3828125" customWidth="1"/>
    <col min="5121" max="5121" width="15.3828125" customWidth="1"/>
    <col min="5377" max="5377" width="15.3828125" customWidth="1"/>
    <col min="5633" max="5633" width="15.3828125" customWidth="1"/>
    <col min="5889" max="5889" width="15.3828125" customWidth="1"/>
    <col min="6145" max="6145" width="15.3828125" customWidth="1"/>
    <col min="6401" max="6401" width="15.3828125" customWidth="1"/>
    <col min="6657" max="6657" width="15.3828125" customWidth="1"/>
    <col min="6913" max="6913" width="15.3828125" customWidth="1"/>
    <col min="7169" max="7169" width="15.3828125" customWidth="1"/>
    <col min="7425" max="7425" width="15.3828125" customWidth="1"/>
    <col min="7681" max="7681" width="15.3828125" customWidth="1"/>
    <col min="7937" max="7937" width="15.3828125" customWidth="1"/>
    <col min="8193" max="8193" width="15.3828125" customWidth="1"/>
    <col min="8449" max="8449" width="15.3828125" customWidth="1"/>
    <col min="8705" max="8705" width="15.3828125" customWidth="1"/>
    <col min="8961" max="8961" width="15.3828125" customWidth="1"/>
    <col min="9217" max="9217" width="15.3828125" customWidth="1"/>
    <col min="9473" max="9473" width="15.3828125" customWidth="1"/>
    <col min="9729" max="9729" width="15.3828125" customWidth="1"/>
    <col min="9985" max="9985" width="15.3828125" customWidth="1"/>
    <col min="10241" max="10241" width="15.3828125" customWidth="1"/>
    <col min="10497" max="10497" width="15.3828125" customWidth="1"/>
    <col min="10753" max="10753" width="15.3828125" customWidth="1"/>
    <col min="11009" max="11009" width="15.3828125" customWidth="1"/>
    <col min="11265" max="11265" width="15.3828125" customWidth="1"/>
    <col min="11521" max="11521" width="15.3828125" customWidth="1"/>
    <col min="11777" max="11777" width="15.3828125" customWidth="1"/>
    <col min="12033" max="12033" width="15.3828125" customWidth="1"/>
    <col min="12289" max="12289" width="15.3828125" customWidth="1"/>
    <col min="12545" max="12545" width="15.3828125" customWidth="1"/>
    <col min="12801" max="12801" width="15.3828125" customWidth="1"/>
    <col min="13057" max="13057" width="15.3828125" customWidth="1"/>
    <col min="13313" max="13313" width="15.3828125" customWidth="1"/>
    <col min="13569" max="13569" width="15.3828125" customWidth="1"/>
    <col min="13825" max="13825" width="15.3828125" customWidth="1"/>
    <col min="14081" max="14081" width="15.3828125" customWidth="1"/>
    <col min="14337" max="14337" width="15.3828125" customWidth="1"/>
    <col min="14593" max="14593" width="15.3828125" customWidth="1"/>
    <col min="14849" max="14849" width="15.3828125" customWidth="1"/>
    <col min="15105" max="15105" width="15.3828125" customWidth="1"/>
    <col min="15361" max="15361" width="15.3828125" customWidth="1"/>
    <col min="15617" max="15617" width="15.3828125" customWidth="1"/>
    <col min="15873" max="15873" width="15.3828125" customWidth="1"/>
    <col min="16129" max="16129" width="15.3828125" customWidth="1"/>
  </cols>
  <sheetData>
    <row r="1" spans="1:8" x14ac:dyDescent="0.4">
      <c r="A1" t="s">
        <v>0</v>
      </c>
    </row>
    <row r="2" spans="1:8" x14ac:dyDescent="0.4">
      <c r="A2" t="s">
        <v>146</v>
      </c>
    </row>
    <row r="3" spans="1:8" x14ac:dyDescent="0.4">
      <c r="A3" t="s">
        <v>1</v>
      </c>
    </row>
    <row r="4" spans="1:8" x14ac:dyDescent="0.4">
      <c r="A4" t="s">
        <v>2</v>
      </c>
    </row>
    <row r="5" spans="1:8" x14ac:dyDescent="0.4">
      <c r="A5" t="s">
        <v>3</v>
      </c>
    </row>
    <row r="7" spans="1:8" x14ac:dyDescent="0.4">
      <c r="A7" s="1" t="s">
        <v>4</v>
      </c>
      <c r="B7" s="1">
        <v>2.65</v>
      </c>
    </row>
    <row r="8" spans="1:8" x14ac:dyDescent="0.4">
      <c r="A8" s="1" t="s">
        <v>5</v>
      </c>
      <c r="B8" s="1">
        <v>0.12</v>
      </c>
    </row>
    <row r="10" spans="1:8" x14ac:dyDescent="0.4">
      <c r="A10" s="2" t="s">
        <v>6</v>
      </c>
      <c r="B10" t="s">
        <v>7</v>
      </c>
      <c r="C10" t="s">
        <v>8</v>
      </c>
      <c r="D10" t="s">
        <v>9</v>
      </c>
      <c r="E10" t="s">
        <v>10</v>
      </c>
      <c r="F10" t="s">
        <v>11</v>
      </c>
    </row>
    <row r="11" spans="1:8" x14ac:dyDescent="0.4">
      <c r="A11" t="s">
        <v>12</v>
      </c>
      <c r="B11">
        <f>B$7-2*B$8</f>
        <v>2.41</v>
      </c>
      <c r="C11">
        <f>B$7+2*B$8</f>
        <v>2.8899999999999997</v>
      </c>
      <c r="D11">
        <f t="shared" ref="D11:E11" si="0">_xlfn.NORM.DIST(B11,$B$7,$B$8,1)</f>
        <v>2.2750131948179302E-2</v>
      </c>
      <c r="E11">
        <f t="shared" si="0"/>
        <v>0.97724986805182068</v>
      </c>
      <c r="F11">
        <f t="shared" ref="F11" si="1">E11-D11</f>
        <v>0.95449973610364136</v>
      </c>
      <c r="H11" s="3">
        <v>0.95</v>
      </c>
    </row>
    <row r="13" spans="1:8" x14ac:dyDescent="0.4">
      <c r="A13" s="2" t="s">
        <v>13</v>
      </c>
      <c r="B13" s="7">
        <f>_xlfn.NORM.DIST(B7,B7,B8,1)</f>
        <v>0.5</v>
      </c>
      <c r="D13" s="3" t="s">
        <v>29</v>
      </c>
    </row>
    <row r="15" spans="1:8" x14ac:dyDescent="0.4">
      <c r="A15" s="2" t="s">
        <v>14</v>
      </c>
      <c r="B15" s="7">
        <f>_xlfn.NORM.DIST(2.9,B7,B8,1)</f>
        <v>0.98138957481011369</v>
      </c>
      <c r="D15" s="3" t="s">
        <v>30</v>
      </c>
    </row>
    <row r="17" spans="1:4" x14ac:dyDescent="0.4">
      <c r="A17" s="2" t="s">
        <v>15</v>
      </c>
      <c r="B17" s="7">
        <f>1-B15</f>
        <v>1.8610425189886315E-2</v>
      </c>
      <c r="D17" s="3" t="s">
        <v>31</v>
      </c>
    </row>
  </sheetData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1"/>
  <sheetViews>
    <sheetView tabSelected="1" zoomScale="70" zoomScaleNormal="70" workbookViewId="0">
      <selection activeCell="G31" sqref="G31"/>
    </sheetView>
  </sheetViews>
  <sheetFormatPr defaultRowHeight="14.6" x14ac:dyDescent="0.4"/>
  <cols>
    <col min="1" max="1" width="15.3828125" customWidth="1"/>
    <col min="7" max="7" width="11.15234375" customWidth="1"/>
  </cols>
  <sheetData>
    <row r="1" spans="1:14" x14ac:dyDescent="0.4">
      <c r="A1" t="s">
        <v>27</v>
      </c>
    </row>
    <row r="2" spans="1:14" x14ac:dyDescent="0.4">
      <c r="A2" t="s">
        <v>57</v>
      </c>
    </row>
    <row r="3" spans="1:14" x14ac:dyDescent="0.4">
      <c r="A3" t="s">
        <v>26</v>
      </c>
    </row>
    <row r="4" spans="1:14" x14ac:dyDescent="0.4">
      <c r="A4" t="s">
        <v>28</v>
      </c>
    </row>
    <row r="6" spans="1:14" ht="15" thickBot="1" x14ac:dyDescent="0.45">
      <c r="G6" t="s">
        <v>32</v>
      </c>
      <c r="J6" s="18"/>
      <c r="K6" s="18"/>
      <c r="L6" s="18"/>
      <c r="M6" s="18"/>
      <c r="N6" s="18"/>
    </row>
    <row r="7" spans="1:14" x14ac:dyDescent="0.4">
      <c r="A7" s="1" t="s">
        <v>20</v>
      </c>
      <c r="B7" s="1" t="s">
        <v>18</v>
      </c>
      <c r="E7" s="4" t="s">
        <v>6</v>
      </c>
      <c r="F7" t="s">
        <v>19</v>
      </c>
      <c r="G7">
        <v>2.857142857143E-2</v>
      </c>
      <c r="H7" s="6" t="s">
        <v>17</v>
      </c>
      <c r="J7" s="18"/>
      <c r="K7" s="18"/>
      <c r="L7" s="19"/>
      <c r="M7" s="19"/>
      <c r="N7" s="18"/>
    </row>
    <row r="8" spans="1:14" x14ac:dyDescent="0.4">
      <c r="A8" s="1">
        <v>1</v>
      </c>
      <c r="B8" s="1">
        <v>2.89</v>
      </c>
      <c r="F8" s="5">
        <f>(G7+G8)/2</f>
        <v>0.93928571428571506</v>
      </c>
      <c r="G8">
        <v>1.85</v>
      </c>
      <c r="H8">
        <v>1</v>
      </c>
      <c r="J8" s="18"/>
      <c r="K8" s="18"/>
      <c r="L8" s="16"/>
      <c r="M8" s="17"/>
      <c r="N8" s="18"/>
    </row>
    <row r="9" spans="1:14" x14ac:dyDescent="0.4">
      <c r="A9" s="1">
        <v>2</v>
      </c>
      <c r="B9" s="1">
        <v>3.01</v>
      </c>
      <c r="F9" s="5">
        <f>(G8+G9)/2</f>
        <v>2.7607142857142861</v>
      </c>
      <c r="G9">
        <v>3.6714285714285717</v>
      </c>
      <c r="H9">
        <v>4</v>
      </c>
      <c r="J9" s="18"/>
      <c r="K9" s="18"/>
      <c r="L9" s="16"/>
      <c r="M9" s="17"/>
      <c r="N9" s="18"/>
    </row>
    <row r="10" spans="1:14" x14ac:dyDescent="0.4">
      <c r="A10" s="1">
        <v>3</v>
      </c>
      <c r="B10" s="1">
        <v>5.89</v>
      </c>
      <c r="F10" s="5">
        <f t="shared" ref="F10:F15" si="0">(G9+G10)/2</f>
        <v>4.5821428571428573</v>
      </c>
      <c r="G10">
        <v>5.4928571428571429</v>
      </c>
      <c r="H10">
        <v>8</v>
      </c>
      <c r="J10" s="18"/>
      <c r="K10" s="18"/>
      <c r="L10" s="16"/>
      <c r="M10" s="17"/>
      <c r="N10" s="18"/>
    </row>
    <row r="11" spans="1:14" x14ac:dyDescent="0.4">
      <c r="A11" s="1">
        <v>4</v>
      </c>
      <c r="B11" s="1">
        <v>4.5</v>
      </c>
      <c r="F11" s="5">
        <f t="shared" si="0"/>
        <v>6.4035714285714285</v>
      </c>
      <c r="G11">
        <v>7.3142857142857149</v>
      </c>
      <c r="H11">
        <v>10</v>
      </c>
      <c r="J11" s="18"/>
      <c r="K11" s="18"/>
      <c r="L11" s="16"/>
      <c r="M11" s="17"/>
      <c r="N11" s="18"/>
    </row>
    <row r="12" spans="1:14" x14ac:dyDescent="0.4">
      <c r="A12" s="1">
        <v>5</v>
      </c>
      <c r="B12" s="1">
        <v>2.29</v>
      </c>
      <c r="F12" s="5">
        <f t="shared" si="0"/>
        <v>8.2250000000000014</v>
      </c>
      <c r="G12">
        <v>9.1357142857142861</v>
      </c>
      <c r="H12">
        <v>13</v>
      </c>
      <c r="J12" s="18"/>
      <c r="K12" s="18"/>
      <c r="L12" s="16"/>
      <c r="M12" s="17"/>
      <c r="N12" s="18"/>
    </row>
    <row r="13" spans="1:14" x14ac:dyDescent="0.4">
      <c r="A13" s="1">
        <v>6</v>
      </c>
      <c r="B13" s="1">
        <v>3.8</v>
      </c>
      <c r="F13" s="5">
        <f t="shared" si="0"/>
        <v>10.046428571428571</v>
      </c>
      <c r="G13">
        <v>10.957142857142857</v>
      </c>
      <c r="H13">
        <v>8</v>
      </c>
      <c r="J13" s="18"/>
      <c r="K13" s="18"/>
      <c r="L13" s="16"/>
      <c r="M13" s="17"/>
      <c r="N13" s="18"/>
    </row>
    <row r="14" spans="1:14" x14ac:dyDescent="0.4">
      <c r="A14" s="1">
        <v>7</v>
      </c>
      <c r="B14" s="1">
        <v>10.6</v>
      </c>
      <c r="F14" s="5">
        <f t="shared" si="0"/>
        <v>11.867857142857144</v>
      </c>
      <c r="G14">
        <v>12.778571428571428</v>
      </c>
      <c r="H14">
        <v>3</v>
      </c>
      <c r="J14" s="18"/>
      <c r="K14" s="18"/>
      <c r="L14" s="16"/>
      <c r="M14" s="17"/>
      <c r="N14" s="18"/>
    </row>
    <row r="15" spans="1:14" ht="15" thickBot="1" x14ac:dyDescent="0.45">
      <c r="A15" s="1">
        <v>8</v>
      </c>
      <c r="B15" s="1">
        <v>8.27</v>
      </c>
      <c r="F15" s="5">
        <f t="shared" si="0"/>
        <v>13.689285714285713</v>
      </c>
      <c r="G15">
        <v>14.6</v>
      </c>
      <c r="H15" s="8">
        <v>3</v>
      </c>
      <c r="J15" s="18"/>
      <c r="K15" s="18"/>
      <c r="L15" s="16"/>
      <c r="M15" s="17"/>
      <c r="N15" s="18"/>
    </row>
    <row r="16" spans="1:14" x14ac:dyDescent="0.4">
      <c r="A16" s="1">
        <v>9</v>
      </c>
      <c r="B16" s="1">
        <v>6.36</v>
      </c>
      <c r="H16">
        <f>SUM(H8:H15)</f>
        <v>50</v>
      </c>
      <c r="J16" s="18"/>
      <c r="K16" s="18"/>
      <c r="L16" s="18"/>
      <c r="M16" s="18"/>
      <c r="N16" s="18"/>
    </row>
    <row r="17" spans="1:14" x14ac:dyDescent="0.4">
      <c r="A17" s="1">
        <v>10</v>
      </c>
      <c r="B17" s="1">
        <v>8.9700000000000006</v>
      </c>
      <c r="E17" s="4" t="s">
        <v>25</v>
      </c>
      <c r="F17" s="5">
        <f>SKEW(B8:B57)</f>
        <v>0.24954674533420973</v>
      </c>
      <c r="J17" s="18"/>
      <c r="K17" s="18"/>
      <c r="L17" s="18"/>
      <c r="M17" s="18"/>
      <c r="N17" s="18"/>
    </row>
    <row r="18" spans="1:14" x14ac:dyDescent="0.4">
      <c r="A18" s="1">
        <v>11</v>
      </c>
      <c r="B18" s="1">
        <v>9.14</v>
      </c>
    </row>
    <row r="19" spans="1:14" x14ac:dyDescent="0.4">
      <c r="A19" s="1">
        <v>12</v>
      </c>
      <c r="B19" s="1">
        <v>8.41</v>
      </c>
      <c r="E19" s="4" t="s">
        <v>23</v>
      </c>
      <c r="M19" s="9"/>
      <c r="N19" s="9"/>
    </row>
    <row r="20" spans="1:14" x14ac:dyDescent="0.4">
      <c r="A20" s="1">
        <v>13</v>
      </c>
      <c r="B20" s="1">
        <v>7.49</v>
      </c>
      <c r="E20">
        <f>_xlfn.NORM.DIST(5,$B$58,B59,1)</f>
        <v>0.19196065722108924</v>
      </c>
      <c r="G20" s="11">
        <v>0.19</v>
      </c>
    </row>
    <row r="21" spans="1:14" x14ac:dyDescent="0.4">
      <c r="A21" s="1">
        <v>14</v>
      </c>
      <c r="B21" s="1">
        <v>5.76</v>
      </c>
      <c r="E21">
        <f>_xlfn.NORM.DIST(5,$B$58,B60,1)</f>
        <v>0.18955599797318848</v>
      </c>
    </row>
    <row r="22" spans="1:14" x14ac:dyDescent="0.4">
      <c r="A22" s="1">
        <v>15</v>
      </c>
      <c r="B22" s="1">
        <v>8.26</v>
      </c>
    </row>
    <row r="23" spans="1:14" x14ac:dyDescent="0.4">
      <c r="A23" s="1">
        <v>16</v>
      </c>
      <c r="B23" s="1">
        <v>8.4700000000000006</v>
      </c>
      <c r="E23" s="4" t="s">
        <v>24</v>
      </c>
    </row>
    <row r="24" spans="1:14" x14ac:dyDescent="0.4">
      <c r="A24" s="1">
        <v>17</v>
      </c>
      <c r="B24" s="1">
        <v>11.26</v>
      </c>
      <c r="E24">
        <f>1-_xlfn.NORM.DIST(10,B58,B59,1)</f>
        <v>0.21100326528599456</v>
      </c>
      <c r="G24" s="11">
        <v>0.21</v>
      </c>
    </row>
    <row r="25" spans="1:14" x14ac:dyDescent="0.4">
      <c r="A25" s="1">
        <v>18</v>
      </c>
      <c r="B25" s="1">
        <v>10.15</v>
      </c>
    </row>
    <row r="26" spans="1:14" x14ac:dyDescent="0.4">
      <c r="A26" s="1">
        <v>19</v>
      </c>
      <c r="B26" s="1">
        <v>5.46</v>
      </c>
    </row>
    <row r="27" spans="1:14" x14ac:dyDescent="0.4">
      <c r="A27" s="1">
        <v>20</v>
      </c>
      <c r="B27" s="1">
        <v>8.5</v>
      </c>
    </row>
    <row r="28" spans="1:14" x14ac:dyDescent="0.4">
      <c r="A28" s="1">
        <v>21</v>
      </c>
      <c r="B28" s="1">
        <v>8.9</v>
      </c>
    </row>
    <row r="29" spans="1:14" x14ac:dyDescent="0.4">
      <c r="A29" s="1">
        <v>22</v>
      </c>
      <c r="B29" s="1">
        <v>6.8</v>
      </c>
    </row>
    <row r="30" spans="1:14" x14ac:dyDescent="0.4">
      <c r="A30" s="1">
        <v>23</v>
      </c>
      <c r="B30" s="1">
        <v>7.36</v>
      </c>
    </row>
    <row r="31" spans="1:14" x14ac:dyDescent="0.4">
      <c r="A31" s="1">
        <v>24</v>
      </c>
      <c r="B31" s="1">
        <v>7.85</v>
      </c>
    </row>
    <row r="32" spans="1:14" x14ac:dyDescent="0.4">
      <c r="A32" s="1">
        <v>25</v>
      </c>
      <c r="B32" s="1">
        <v>9.26</v>
      </c>
    </row>
    <row r="33" spans="1:2" x14ac:dyDescent="0.4">
      <c r="A33" s="1">
        <v>26</v>
      </c>
      <c r="B33" s="1">
        <v>10.17</v>
      </c>
    </row>
    <row r="34" spans="1:2" x14ac:dyDescent="0.4">
      <c r="A34" s="1">
        <v>27</v>
      </c>
      <c r="B34" s="1">
        <v>8.4499999999999993</v>
      </c>
    </row>
    <row r="35" spans="1:2" x14ac:dyDescent="0.4">
      <c r="A35" s="1">
        <v>28</v>
      </c>
      <c r="B35" s="1">
        <v>7.39</v>
      </c>
    </row>
    <row r="36" spans="1:2" x14ac:dyDescent="0.4">
      <c r="A36" s="1">
        <v>29</v>
      </c>
      <c r="B36" s="1">
        <v>5.18</v>
      </c>
    </row>
    <row r="37" spans="1:2" x14ac:dyDescent="0.4">
      <c r="A37" s="1">
        <v>30</v>
      </c>
      <c r="B37" s="1">
        <v>6.92</v>
      </c>
    </row>
    <row r="38" spans="1:2" x14ac:dyDescent="0.4">
      <c r="A38" s="1">
        <v>31</v>
      </c>
      <c r="B38" s="1">
        <v>12.59</v>
      </c>
    </row>
    <row r="39" spans="1:2" x14ac:dyDescent="0.4">
      <c r="A39" s="1">
        <v>32</v>
      </c>
      <c r="B39" s="1">
        <v>10.4</v>
      </c>
    </row>
    <row r="40" spans="1:2" x14ac:dyDescent="0.4">
      <c r="A40" s="1">
        <v>33</v>
      </c>
      <c r="B40" s="1">
        <v>9.6999999999999993</v>
      </c>
    </row>
    <row r="41" spans="1:2" x14ac:dyDescent="0.4">
      <c r="A41" s="1">
        <v>34</v>
      </c>
      <c r="B41" s="1">
        <v>13.5</v>
      </c>
    </row>
    <row r="42" spans="1:2" x14ac:dyDescent="0.4">
      <c r="A42" s="1">
        <v>35</v>
      </c>
      <c r="B42" s="1">
        <v>14.6</v>
      </c>
    </row>
    <row r="43" spans="1:2" x14ac:dyDescent="0.4">
      <c r="A43" s="1">
        <v>36</v>
      </c>
      <c r="B43" s="1">
        <v>5.24</v>
      </c>
    </row>
    <row r="44" spans="1:2" x14ac:dyDescent="0.4">
      <c r="A44" s="1">
        <v>37</v>
      </c>
      <c r="B44" s="1">
        <v>5.96</v>
      </c>
    </row>
    <row r="45" spans="1:2" x14ac:dyDescent="0.4">
      <c r="A45" s="1">
        <v>38</v>
      </c>
      <c r="B45" s="1">
        <v>6.84</v>
      </c>
    </row>
    <row r="46" spans="1:2" x14ac:dyDescent="0.4">
      <c r="A46" s="1">
        <v>39</v>
      </c>
      <c r="B46" s="1">
        <v>3.54</v>
      </c>
    </row>
    <row r="47" spans="1:2" x14ac:dyDescent="0.4">
      <c r="A47" s="1">
        <v>40</v>
      </c>
      <c r="B47" s="1">
        <v>4.96</v>
      </c>
    </row>
    <row r="48" spans="1:2" x14ac:dyDescent="0.4">
      <c r="A48" s="1">
        <v>41</v>
      </c>
      <c r="B48" s="1">
        <v>8.26</v>
      </c>
    </row>
    <row r="49" spans="1:2" x14ac:dyDescent="0.4">
      <c r="A49" s="1">
        <v>42</v>
      </c>
      <c r="B49" s="1">
        <v>6.54</v>
      </c>
    </row>
    <row r="50" spans="1:2" x14ac:dyDescent="0.4">
      <c r="A50" s="1">
        <v>43</v>
      </c>
      <c r="B50" s="1">
        <v>13.8</v>
      </c>
    </row>
    <row r="51" spans="1:2" x14ac:dyDescent="0.4">
      <c r="A51" s="1">
        <v>44</v>
      </c>
      <c r="B51" s="1">
        <v>10.92</v>
      </c>
    </row>
    <row r="52" spans="1:2" x14ac:dyDescent="0.4">
      <c r="A52" s="1">
        <v>45</v>
      </c>
      <c r="B52" s="1">
        <v>7.26</v>
      </c>
    </row>
    <row r="53" spans="1:2" x14ac:dyDescent="0.4">
      <c r="A53" s="1">
        <v>46</v>
      </c>
      <c r="B53" s="1">
        <v>11.32</v>
      </c>
    </row>
    <row r="54" spans="1:2" x14ac:dyDescent="0.4">
      <c r="A54" s="1">
        <v>47</v>
      </c>
      <c r="B54" s="1">
        <v>3.89</v>
      </c>
    </row>
    <row r="55" spans="1:2" x14ac:dyDescent="0.4">
      <c r="A55" s="1">
        <v>48</v>
      </c>
      <c r="B55" s="1">
        <v>4.8899999999999997</v>
      </c>
    </row>
    <row r="56" spans="1:2" x14ac:dyDescent="0.4">
      <c r="A56" s="1">
        <v>49</v>
      </c>
      <c r="B56" s="1">
        <v>1.85</v>
      </c>
    </row>
    <row r="57" spans="1:2" x14ac:dyDescent="0.4">
      <c r="A57" s="1">
        <v>50</v>
      </c>
      <c r="B57" s="1">
        <v>6.24</v>
      </c>
    </row>
    <row r="58" spans="1:2" x14ac:dyDescent="0.4">
      <c r="A58" t="s">
        <v>21</v>
      </c>
      <c r="B58">
        <f>AVERAGE(B8:B57)</f>
        <v>7.6012000000000004</v>
      </c>
    </row>
    <row r="59" spans="1:2" x14ac:dyDescent="0.4">
      <c r="A59" t="s">
        <v>56</v>
      </c>
      <c r="B59">
        <f>_xlfn.STDEV.S(B8:B57)</f>
        <v>2.9875022944231668</v>
      </c>
    </row>
    <row r="60" spans="1:2" x14ac:dyDescent="0.4">
      <c r="A60" t="s">
        <v>22</v>
      </c>
      <c r="B60">
        <f>_xlfn.STDEV.P(B8:B57)</f>
        <v>2.9574763836757882</v>
      </c>
    </row>
    <row r="61" spans="1:2" x14ac:dyDescent="0.4">
      <c r="A61" t="s">
        <v>41</v>
      </c>
      <c r="B61">
        <f>MEDIAN(B8:B57)</f>
        <v>7.4399999999999995</v>
      </c>
    </row>
  </sheetData>
  <sortState xmlns:xlrd2="http://schemas.microsoft.com/office/spreadsheetml/2017/richdata2" ref="L8:L14">
    <sortCondition ref="L8"/>
  </sortState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zakladní fce</vt:lpstr>
      <vt:lpstr>fce když</vt:lpstr>
      <vt:lpstr>normální rozdělení</vt:lpstr>
      <vt:lpstr>normální rozdělení2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Renata Čopjaková</cp:lastModifiedBy>
  <dcterms:created xsi:type="dcterms:W3CDTF">2014-10-08T19:24:03Z</dcterms:created>
  <dcterms:modified xsi:type="dcterms:W3CDTF">2025-10-08T09:44:40Z</dcterms:modified>
</cp:coreProperties>
</file>