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izertacka\working\"/>
    </mc:Choice>
  </mc:AlternateContent>
  <xr:revisionPtr revIDLastSave="0" documentId="13_ncr:1_{DBDA8CBD-EBA3-4C4E-AAD1-0B910F0007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čné dokumenty 2010-2018" sheetId="23" r:id="rId1"/>
    <sheet name="opakovaná podpora - podrobnosti" sheetId="26" r:id="rId2"/>
    <sheet name="Tematický prehľad filmov" sheetId="22" r:id="rId3"/>
    <sheet name="Rozširujúca" sheetId="2" state="hidden" r:id="rId4"/>
  </sheets>
  <definedNames>
    <definedName name="_xlnm._FilterDatabase" localSheetId="2" hidden="1">'Tematický prehľad filmov'!$E$2:$E$88</definedName>
    <definedName name="_xlnm.Extract" localSheetId="2">'Tematický prehľad filmov'!$I$2:$I$88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23" l="1"/>
  <c r="D24" i="26"/>
  <c r="C24" i="26"/>
  <c r="B24" i="26"/>
  <c r="E24" i="26" s="1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E19" i="26" s="1"/>
  <c r="C19" i="26"/>
  <c r="B19" i="26"/>
  <c r="D18" i="26"/>
  <c r="E18" i="26" s="1"/>
  <c r="C18" i="26"/>
  <c r="B18" i="26"/>
  <c r="D17" i="26"/>
  <c r="C17" i="26"/>
  <c r="B17" i="26"/>
  <c r="D16" i="26"/>
  <c r="C16" i="26"/>
  <c r="B16" i="26"/>
  <c r="D15" i="26"/>
  <c r="E15" i="26" s="1"/>
  <c r="C15" i="26"/>
  <c r="B15" i="26"/>
  <c r="D14" i="26"/>
  <c r="E14" i="26" s="1"/>
  <c r="C14" i="26"/>
  <c r="B14" i="26"/>
  <c r="D13" i="26"/>
  <c r="C13" i="26"/>
  <c r="B13" i="26"/>
  <c r="D12" i="26"/>
  <c r="C12" i="26"/>
  <c r="B12" i="26"/>
  <c r="D11" i="26"/>
  <c r="E11" i="26" s="1"/>
  <c r="C11" i="26"/>
  <c r="B11" i="26"/>
  <c r="D10" i="26"/>
  <c r="B10" i="26"/>
  <c r="D9" i="26"/>
  <c r="C9" i="26"/>
  <c r="B9" i="26"/>
  <c r="D8" i="26"/>
  <c r="E8" i="26" s="1"/>
  <c r="C8" i="26"/>
  <c r="B8" i="26"/>
  <c r="D7" i="26"/>
  <c r="E7" i="26" s="1"/>
  <c r="C7" i="26"/>
  <c r="B7" i="26"/>
  <c r="D6" i="26"/>
  <c r="C6" i="26"/>
  <c r="B6" i="26"/>
  <c r="D5" i="26"/>
  <c r="C5" i="26"/>
  <c r="B5" i="26"/>
  <c r="D4" i="26"/>
  <c r="E4" i="26" s="1"/>
  <c r="C4" i="26"/>
  <c r="B4" i="26"/>
  <c r="D3" i="26"/>
  <c r="E3" i="26" s="1"/>
  <c r="C3" i="26"/>
  <c r="B3" i="26"/>
  <c r="D2" i="26"/>
  <c r="C2" i="26"/>
  <c r="B2" i="26"/>
  <c r="E10" i="26" l="1"/>
  <c r="E2" i="26"/>
  <c r="E6" i="26"/>
  <c r="E13" i="26"/>
  <c r="E17" i="26"/>
  <c r="E21" i="26"/>
  <c r="E23" i="26"/>
  <c r="E5" i="26"/>
  <c r="E9" i="26"/>
  <c r="E12" i="26"/>
  <c r="E16" i="26"/>
  <c r="E20" i="26"/>
  <c r="C109" i="23" l="1"/>
  <c r="D109" i="23"/>
  <c r="E109" i="23"/>
  <c r="F109" i="23"/>
  <c r="K86" i="23"/>
  <c r="J85" i="23"/>
  <c r="I85" i="23"/>
  <c r="H85" i="23"/>
  <c r="B109" i="23"/>
  <c r="E102" i="22"/>
  <c r="E103" i="22" s="1"/>
  <c r="E101" i="22"/>
  <c r="E100" i="22"/>
  <c r="C102" i="22"/>
  <c r="C101" i="22"/>
  <c r="C100" i="22"/>
  <c r="J90" i="23"/>
  <c r="I90" i="23"/>
  <c r="H90" i="23"/>
  <c r="J89" i="23"/>
  <c r="I89" i="23"/>
  <c r="H89" i="23"/>
  <c r="K84" i="23"/>
  <c r="K83" i="23"/>
  <c r="J82" i="23"/>
  <c r="I82" i="23"/>
  <c r="H82" i="23"/>
  <c r="J81" i="23"/>
  <c r="I81" i="23"/>
  <c r="H81" i="23"/>
  <c r="K80" i="23"/>
  <c r="J79" i="23"/>
  <c r="I79" i="23"/>
  <c r="H79" i="23"/>
  <c r="J78" i="23"/>
  <c r="I78" i="23"/>
  <c r="H78" i="23"/>
  <c r="J77" i="23"/>
  <c r="I77" i="23"/>
  <c r="H77" i="23"/>
  <c r="J76" i="23"/>
  <c r="I76" i="23"/>
  <c r="H76" i="23"/>
  <c r="K75" i="23"/>
  <c r="K74" i="23"/>
  <c r="K73" i="23"/>
  <c r="J71" i="23"/>
  <c r="I71" i="23"/>
  <c r="H71" i="23"/>
  <c r="J69" i="23"/>
  <c r="I69" i="23"/>
  <c r="H69" i="23"/>
  <c r="J68" i="23"/>
  <c r="I68" i="23"/>
  <c r="H68" i="23"/>
  <c r="J67" i="23"/>
  <c r="I67" i="23"/>
  <c r="H67" i="23"/>
  <c r="J65" i="23"/>
  <c r="I65" i="23"/>
  <c r="H65" i="23"/>
  <c r="J61" i="23"/>
  <c r="I61" i="23"/>
  <c r="H61" i="23"/>
  <c r="J59" i="23"/>
  <c r="I59" i="23"/>
  <c r="H59" i="23"/>
  <c r="K58" i="23"/>
  <c r="J57" i="23"/>
  <c r="I57" i="23"/>
  <c r="H57" i="23"/>
  <c r="K56" i="23"/>
  <c r="K55" i="23"/>
  <c r="J54" i="23"/>
  <c r="I54" i="23"/>
  <c r="H54" i="23"/>
  <c r="J53" i="23"/>
  <c r="I53" i="23"/>
  <c r="H53" i="23"/>
  <c r="J52" i="23"/>
  <c r="I52" i="23"/>
  <c r="H52" i="23"/>
  <c r="K51" i="23"/>
  <c r="K50" i="23"/>
  <c r="J49" i="23"/>
  <c r="I49" i="23"/>
  <c r="H49" i="23"/>
  <c r="J48" i="23"/>
  <c r="I48" i="23"/>
  <c r="H48" i="23"/>
  <c r="J47" i="23"/>
  <c r="I47" i="23"/>
  <c r="H47" i="23"/>
  <c r="J46" i="23"/>
  <c r="I46" i="23"/>
  <c r="H46" i="23"/>
  <c r="J45" i="23"/>
  <c r="I45" i="23"/>
  <c r="H45" i="23"/>
  <c r="J44" i="23"/>
  <c r="I44" i="23"/>
  <c r="H44" i="23"/>
  <c r="J43" i="23"/>
  <c r="I43" i="23"/>
  <c r="H43" i="23"/>
  <c r="J42" i="23"/>
  <c r="I42" i="23"/>
  <c r="H42" i="23"/>
  <c r="J41" i="23"/>
  <c r="I41" i="23"/>
  <c r="H41" i="23"/>
  <c r="J40" i="23"/>
  <c r="I40" i="23"/>
  <c r="H40" i="23"/>
  <c r="J39" i="23"/>
  <c r="I39" i="23"/>
  <c r="H39" i="23"/>
  <c r="J38" i="23"/>
  <c r="I38" i="23"/>
  <c r="H38" i="23"/>
  <c r="J37" i="23"/>
  <c r="I37" i="23"/>
  <c r="H37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K19" i="23"/>
  <c r="J18" i="23"/>
  <c r="I18" i="23"/>
  <c r="H18" i="23"/>
  <c r="J16" i="23"/>
  <c r="I16" i="23"/>
  <c r="H16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K17" i="23"/>
  <c r="K85" i="23" l="1"/>
  <c r="K90" i="23"/>
  <c r="K89" i="23"/>
  <c r="K61" i="23"/>
  <c r="K69" i="23"/>
  <c r="K25" i="23"/>
  <c r="K18" i="23"/>
  <c r="K57" i="23"/>
  <c r="K82" i="23"/>
  <c r="K11" i="23"/>
  <c r="K16" i="23"/>
  <c r="K24" i="23"/>
  <c r="K29" i="23"/>
  <c r="K33" i="23"/>
  <c r="K42" i="23"/>
  <c r="K45" i="23"/>
  <c r="K53" i="23"/>
  <c r="K59" i="23"/>
  <c r="K68" i="23"/>
  <c r="K14" i="23"/>
  <c r="K23" i="23"/>
  <c r="K28" i="23"/>
  <c r="K32" i="23"/>
  <c r="K37" i="23"/>
  <c r="K41" i="23"/>
  <c r="K44" i="23"/>
  <c r="K48" i="23"/>
  <c r="K67" i="23"/>
  <c r="K81" i="23"/>
  <c r="K9" i="23"/>
  <c r="K13" i="23"/>
  <c r="K22" i="23"/>
  <c r="K27" i="23"/>
  <c r="K31" i="23"/>
  <c r="K35" i="23"/>
  <c r="K40" i="23"/>
  <c r="K47" i="23"/>
  <c r="K49" i="23"/>
  <c r="K77" i="23"/>
  <c r="K79" i="23"/>
  <c r="K65" i="23"/>
  <c r="K71" i="23"/>
  <c r="K12" i="23"/>
  <c r="K21" i="23"/>
  <c r="K30" i="23"/>
  <c r="K34" i="23"/>
  <c r="K39" i="23"/>
  <c r="K43" i="23"/>
  <c r="K46" i="23"/>
  <c r="K54" i="23"/>
  <c r="K76" i="23"/>
  <c r="K78" i="23"/>
  <c r="K10" i="23"/>
  <c r="K20" i="23"/>
  <c r="K38" i="23"/>
  <c r="K52" i="23"/>
  <c r="O3" i="22" l="1"/>
  <c r="O2" i="22"/>
  <c r="M7" i="22"/>
  <c r="J9" i="22"/>
  <c r="J5" i="22"/>
  <c r="M3" i="22"/>
  <c r="M8" i="22"/>
  <c r="J7" i="22"/>
  <c r="J8" i="22"/>
  <c r="J4" i="22"/>
  <c r="J12" i="22"/>
  <c r="Q2" i="22"/>
  <c r="M4" i="22"/>
  <c r="J3" i="22"/>
  <c r="J2" i="22"/>
  <c r="J11" i="22"/>
  <c r="O4" i="22"/>
  <c r="M6" i="22"/>
  <c r="J13" i="22"/>
  <c r="Q3" i="22"/>
  <c r="J6" i="22"/>
  <c r="M2" i="22"/>
  <c r="M5" i="22"/>
  <c r="O5" i="22"/>
  <c r="M1" i="22" l="1"/>
  <c r="O1" i="22"/>
  <c r="Q1" i="22"/>
  <c r="J49" i="2" l="1"/>
  <c r="I49" i="2"/>
  <c r="H49" i="2"/>
  <c r="J48" i="2"/>
  <c r="H48" i="2"/>
  <c r="K48" i="2"/>
  <c r="I48" i="2"/>
  <c r="J45" i="2"/>
  <c r="H45" i="2"/>
  <c r="K45" i="2"/>
  <c r="I45" i="2"/>
  <c r="J44" i="2"/>
  <c r="H44" i="2"/>
  <c r="K44" i="2"/>
  <c r="I44" i="2"/>
  <c r="J43" i="2"/>
  <c r="I43" i="2"/>
  <c r="H43" i="2"/>
  <c r="J42" i="2"/>
  <c r="K42" i="2" s="1"/>
  <c r="H42" i="2"/>
  <c r="I42" i="2"/>
  <c r="J41" i="2"/>
  <c r="K41" i="2" s="1"/>
  <c r="H41" i="2"/>
  <c r="I41" i="2"/>
  <c r="J39" i="2"/>
  <c r="H39" i="2"/>
  <c r="I39" i="2"/>
  <c r="J38" i="2"/>
  <c r="H38" i="2"/>
  <c r="I38" i="2"/>
  <c r="J37" i="2"/>
  <c r="K37" i="2" s="1"/>
  <c r="H37" i="2"/>
  <c r="I37" i="2"/>
  <c r="J36" i="2"/>
  <c r="K36" i="2" s="1"/>
  <c r="H36" i="2"/>
  <c r="I36" i="2"/>
  <c r="J35" i="2"/>
  <c r="H35" i="2"/>
  <c r="I35" i="2"/>
  <c r="J34" i="2"/>
  <c r="H34" i="2"/>
  <c r="I34" i="2"/>
  <c r="J33" i="2"/>
  <c r="K33" i="2" s="1"/>
  <c r="H33" i="2"/>
  <c r="I33" i="2"/>
  <c r="J32" i="2"/>
  <c r="K32" i="2" s="1"/>
  <c r="H32" i="2"/>
  <c r="I32" i="2"/>
  <c r="J31" i="2"/>
  <c r="I31" i="2"/>
  <c r="H31" i="2"/>
  <c r="J30" i="2"/>
  <c r="H30" i="2"/>
  <c r="I30" i="2"/>
  <c r="J29" i="2"/>
  <c r="H29" i="2"/>
  <c r="I29" i="2"/>
  <c r="J28" i="2"/>
  <c r="H28" i="2"/>
  <c r="I28" i="2"/>
  <c r="J27" i="2"/>
  <c r="H27" i="2"/>
  <c r="I27" i="2"/>
  <c r="J26" i="2"/>
  <c r="H26" i="2"/>
  <c r="I26" i="2"/>
  <c r="J25" i="2"/>
  <c r="H25" i="2"/>
  <c r="I25" i="2"/>
  <c r="J24" i="2"/>
  <c r="H24" i="2"/>
  <c r="I24" i="2"/>
  <c r="J23" i="2"/>
  <c r="H23" i="2"/>
  <c r="I23" i="2"/>
  <c r="J22" i="2"/>
  <c r="H22" i="2"/>
  <c r="I22" i="2"/>
  <c r="J21" i="2"/>
  <c r="I21" i="2"/>
  <c r="H21" i="2"/>
  <c r="J20" i="2"/>
  <c r="H20" i="2"/>
  <c r="I20" i="2"/>
  <c r="J19" i="2"/>
  <c r="H19" i="2"/>
  <c r="I19" i="2"/>
  <c r="J18" i="2"/>
  <c r="H18" i="2"/>
  <c r="I18" i="2"/>
  <c r="J17" i="2"/>
  <c r="H17" i="2"/>
  <c r="I17" i="2"/>
  <c r="J16" i="2"/>
  <c r="H16" i="2"/>
  <c r="I16" i="2"/>
  <c r="J15" i="2"/>
  <c r="H15" i="2"/>
  <c r="I15" i="2"/>
  <c r="J13" i="2"/>
  <c r="H13" i="2"/>
  <c r="I13" i="2"/>
  <c r="J12" i="2"/>
  <c r="H12" i="2"/>
  <c r="I12" i="2"/>
  <c r="J10" i="2"/>
  <c r="H10" i="2"/>
  <c r="I10" i="2"/>
  <c r="J9" i="2"/>
  <c r="I9" i="2"/>
  <c r="H9" i="2"/>
  <c r="J8" i="2"/>
  <c r="H8" i="2"/>
  <c r="I8" i="2"/>
  <c r="J7" i="2"/>
  <c r="K7" i="2" s="1"/>
  <c r="H7" i="2"/>
  <c r="I7" i="2"/>
  <c r="J6" i="2"/>
  <c r="K6" i="2" s="1"/>
  <c r="H6" i="2"/>
  <c r="I6" i="2"/>
  <c r="J5" i="2"/>
  <c r="H5" i="2"/>
  <c r="I5" i="2"/>
  <c r="K5" i="2" l="1"/>
  <c r="K19" i="2"/>
  <c r="K35" i="2"/>
  <c r="K39" i="2"/>
  <c r="K8" i="2"/>
  <c r="K13" i="2"/>
  <c r="K18" i="2"/>
  <c r="K22" i="2"/>
  <c r="K26" i="2"/>
  <c r="K30" i="2"/>
  <c r="K34" i="2"/>
  <c r="K38" i="2"/>
  <c r="K15" i="2"/>
  <c r="K23" i="2"/>
  <c r="K27" i="2"/>
  <c r="K12" i="2"/>
  <c r="K17" i="2"/>
  <c r="K25" i="2"/>
  <c r="K29" i="2"/>
  <c r="K10" i="2"/>
  <c r="K16" i="2"/>
  <c r="K20" i="2"/>
  <c r="K24" i="2"/>
  <c r="K28" i="2"/>
</calcChain>
</file>

<file path=xl/sharedStrings.xml><?xml version="1.0" encoding="utf-8"?>
<sst xmlns="http://schemas.openxmlformats.org/spreadsheetml/2006/main" count="1496" uniqueCount="676">
  <si>
    <t>Názov filmu</t>
  </si>
  <si>
    <t>Réžia</t>
  </si>
  <si>
    <t>AVF</t>
  </si>
  <si>
    <t>Čas grimás</t>
  </si>
  <si>
    <t>Devínsky masaker</t>
  </si>
  <si>
    <t>Nickyho rodina</t>
  </si>
  <si>
    <t>Trou de Fer - Železná diera</t>
  </si>
  <si>
    <t>Peter Dimitrov</t>
  </si>
  <si>
    <t>Gejza Dezorz a Jozef Páleník</t>
  </si>
  <si>
    <t>Matej Mináč</t>
  </si>
  <si>
    <t>Pavol Barabáš</t>
  </si>
  <si>
    <t>Produkcia</t>
  </si>
  <si>
    <t>SR</t>
  </si>
  <si>
    <t>SR, ČR</t>
  </si>
  <si>
    <t>-</t>
  </si>
  <si>
    <t>x</t>
  </si>
  <si>
    <t>ABSOLVENTI/ Sloboda nie je zadarmo</t>
  </si>
  <si>
    <t>Cigáni idú do volieb</t>
  </si>
  <si>
    <t>Krehká identita</t>
  </si>
  <si>
    <t>Muži revolúcie</t>
  </si>
  <si>
    <t>Nový život</t>
  </si>
  <si>
    <t>Od Fica do Fica</t>
  </si>
  <si>
    <t>Zvonky šťastia</t>
  </si>
  <si>
    <t>Tomáš Krupa</t>
  </si>
  <si>
    <t>Jaroslav Vojtek</t>
  </si>
  <si>
    <t>Zuzana Piussi</t>
  </si>
  <si>
    <t>Adam Oľha</t>
  </si>
  <si>
    <t>Marek Šulík, Jana Bučka</t>
  </si>
  <si>
    <t>ČR, SR</t>
  </si>
  <si>
    <t>Banícky chlebíček</t>
  </si>
  <si>
    <t>Eugéniové</t>
  </si>
  <si>
    <t>Exponáty alebo príbehy z kaštieľa</t>
  </si>
  <si>
    <t>Kauza Cervanová</t>
  </si>
  <si>
    <t>Štvorec v kruhu</t>
  </si>
  <si>
    <t>Všetky moje deti</t>
  </si>
  <si>
    <t>Zamatoví teroristi</t>
  </si>
  <si>
    <t>Roman Fábian</t>
  </si>
  <si>
    <t>Pavel Štingl</t>
  </si>
  <si>
    <t>Palo Korec</t>
  </si>
  <si>
    <t>Robert Kirchhoff</t>
  </si>
  <si>
    <t>Ľubomír Štecko</t>
  </si>
  <si>
    <t>Ladislav Kaboš</t>
  </si>
  <si>
    <t>Pavol Pekarčík, Ivan Ostrochovský, Peter Kerekes</t>
  </si>
  <si>
    <t>5. pluk – Misia Afganistan</t>
  </si>
  <si>
    <t>Arcibiskup Bezák Zbohom...</t>
  </si>
  <si>
    <t>Comeback</t>
  </si>
  <si>
    <t>danubeStory</t>
  </si>
  <si>
    <t>Felvidék - Horná zem</t>
  </si>
  <si>
    <t>Hrana – 4 filmy o Marekovi Brezovskom</t>
  </si>
  <si>
    <t>Lyrik</t>
  </si>
  <si>
    <t>Milan Čorba</t>
  </si>
  <si>
    <t>Návrat do horiaceho domu</t>
  </si>
  <si>
    <t>Salto Mortale</t>
  </si>
  <si>
    <t>Tak ďaleko, tak blízko</t>
  </si>
  <si>
    <t>vlna vs. breh</t>
  </si>
  <si>
    <t>Daniel Dangl, Lukáš Zednikovič</t>
  </si>
  <si>
    <t>Peter Kaštíl</t>
  </si>
  <si>
    <t>Oľga Záblacká</t>
  </si>
  <si>
    <t>Miro Remo</t>
  </si>
  <si>
    <t>Vladimír Kampf Jana Čavojská</t>
  </si>
  <si>
    <t>Vladislava Plančíková</t>
  </si>
  <si>
    <t>Patrik Lančarič</t>
  </si>
  <si>
    <t>Arnold Kojnok</t>
  </si>
  <si>
    <t>Martin Šulík</t>
  </si>
  <si>
    <t>Anna Grusková</t>
  </si>
  <si>
    <t>Anabela Žigová</t>
  </si>
  <si>
    <t>Jaro Vojtek</t>
  </si>
  <si>
    <t>Martin Štrba</t>
  </si>
  <si>
    <t>Prvý slovenský horor</t>
  </si>
  <si>
    <t>Róbert Slovák</t>
  </si>
  <si>
    <t>SR, USA</t>
  </si>
  <si>
    <t>Anton Srholec</t>
  </si>
  <si>
    <t>Alena Čermáková</t>
  </si>
  <si>
    <t>Očami fotografky</t>
  </si>
  <si>
    <t>Farby piesku</t>
  </si>
  <si>
    <t>Garda</t>
  </si>
  <si>
    <t>Ivan Ostrochovský</t>
  </si>
  <si>
    <t>RYTMUS - sídliskový sen</t>
  </si>
  <si>
    <t>Miroslav Drobný</t>
  </si>
  <si>
    <t>Suri</t>
  </si>
  <si>
    <t>Koza</t>
  </si>
  <si>
    <t>ARINA (SK)</t>
  </si>
  <si>
    <t>Furča Film (SK)</t>
  </si>
  <si>
    <t>TRIGON PRODUCTION (SK)</t>
  </si>
  <si>
    <t>RTVS (SK), Filmpark production (SK), Opona Studio (SK)</t>
  </si>
  <si>
    <t>W.I.P. (CZ), J&amp;T (SK), Česká televize (CZ), RTVS (SK), RWE Transgas (CZ</t>
  </si>
  <si>
    <t>K2 studio (SK)</t>
  </si>
  <si>
    <t>Rozpočet</t>
  </si>
  <si>
    <t>Žiadali</t>
  </si>
  <si>
    <t>Dostali</t>
  </si>
  <si>
    <t>V - rozpočet</t>
  </si>
  <si>
    <t>V - žiadali</t>
  </si>
  <si>
    <t>V - dostali</t>
  </si>
  <si>
    <t>P - rozp-</t>
  </si>
  <si>
    <t>P - žiad</t>
  </si>
  <si>
    <t>P - dost</t>
  </si>
  <si>
    <t>FURIA FILM (SK)</t>
  </si>
  <si>
    <t>Family Film (SK), Rozhlas a televízia Slovenska (SK)</t>
  </si>
  <si>
    <t>Mandala Pictures (SK)</t>
  </si>
  <si>
    <t>Fog'n'Desire Films (CZ), Rozhlas a televízia Slovenska (SK)</t>
  </si>
  <si>
    <t>Ultrafilm (SK)</t>
  </si>
  <si>
    <t>Produkce Radim Procházka (CZ)</t>
  </si>
  <si>
    <t>Slovenský filmový ústav (SK)</t>
  </si>
  <si>
    <t>Evolution Films (CZ)</t>
  </si>
  <si>
    <t>LEON Productions (SK)</t>
  </si>
  <si>
    <t>OZ Žudro (SK)</t>
  </si>
  <si>
    <t>FAMU (CZ), Artileria (SK)</t>
  </si>
  <si>
    <t>Punkchart films (SK), Rozhlas a televízia Slovenska (SK)</t>
  </si>
  <si>
    <t>4/2011 pod, 4/2010 nie</t>
  </si>
  <si>
    <t>positive film (SK)</t>
  </si>
  <si>
    <t>K2 (CZ)</t>
  </si>
  <si>
    <t>Formats Pro Media (SK)</t>
  </si>
  <si>
    <t>atelier.doc (SK)</t>
  </si>
  <si>
    <t>ALEF FILM &amp; MEDIA (SK)</t>
  </si>
  <si>
    <t>MEDIA FILM (SK)</t>
  </si>
  <si>
    <t>Peter Kerekes (SK)</t>
  </si>
  <si>
    <t>Rozhlas a televízia Slovenska (SK)</t>
  </si>
  <si>
    <t>Česká televize (CZ), endorfilm (CZ), Punkchart films (SK), Rozhlas a televízia Slovenska (SK)</t>
  </si>
  <si>
    <t>Česká televize (CZ), Filmpark production (SK), Slovenský filmový ústav (SK), Rozhlas a televízia Slovenska (SK)</t>
  </si>
  <si>
    <t>Filmové ateliéry Zlín (CZ), UN FILM (SK)</t>
  </si>
  <si>
    <t>Česká televize (CZ), Michael Kaboš (CZ), Rozhlas a televízia Slovenska (SK)</t>
  </si>
  <si>
    <t>Rozhlas a televízia Slovenska (SK), Česká televize (CZ), Hypermarket Film (CZ), Nukleus film (HR), sentimentalfilm (SK), partizanfilm (SK)</t>
  </si>
  <si>
    <t>noemo (SK)</t>
  </si>
  <si>
    <t>VANTAGE (SK)</t>
  </si>
  <si>
    <t>NUNEZ NFE (SK)</t>
  </si>
  <si>
    <t>AH production (SK)</t>
  </si>
  <si>
    <t>Danubestory, OZ (SK)</t>
  </si>
  <si>
    <t>Beetle (SK)</t>
  </si>
  <si>
    <t>Anzio (SK)</t>
  </si>
  <si>
    <t>KOLLEKTIV (SK)</t>
  </si>
  <si>
    <t>Filmpark production (SK)</t>
  </si>
  <si>
    <t>Rozhlas a televízia Slovenska (SK) FTF VŠMU (SK)</t>
  </si>
  <si>
    <t>Film a sociologie (CZ) Česká televize (CZ) Rozhlas a televízia Slovenska (SK) Slovenský filmový ústav (SK)</t>
  </si>
  <si>
    <t>STRIŽŇA (SK) Punkchart films (SK)</t>
  </si>
  <si>
    <t>Slovenský filmový ústav (SK) Rozhlas a televízia Slovenska (SK)</t>
  </si>
  <si>
    <t>Rozhlas a televízia Slovenska (SK) Slovenský filmový ústav (SK)</t>
  </si>
  <si>
    <t>Múzeum Slovenského národného povstania (SK) Slovenský filmový ústav (SK) Filmpark production (SK)</t>
  </si>
  <si>
    <t>INSIDE OUT MEDIA PRODUCTIONS LLC (US) Ústav pamäti národa (SK)</t>
  </si>
  <si>
    <t>PubRes (SK) Šmik (CZ)</t>
  </si>
  <si>
    <t>Andreas (SK) Rozhlas a televízia Slovenska (SK)</t>
  </si>
  <si>
    <t>Česká televize (CZ)</t>
  </si>
  <si>
    <t>Akceptácia</t>
  </si>
  <si>
    <t>Čakáreň</t>
  </si>
  <si>
    <t>Žalmy staroby</t>
  </si>
  <si>
    <t>Opustený vesmír</t>
  </si>
  <si>
    <t>Posledný portrét</t>
  </si>
  <si>
    <t>BG, SK</t>
  </si>
  <si>
    <t>Jaroslav Matoušek</t>
  </si>
  <si>
    <t>JM film (SK)</t>
  </si>
  <si>
    <t>ARTILERIA (SK)</t>
  </si>
  <si>
    <t>Rozhlas a televízia Slovenska (SK) Filmpark production (SK)</t>
  </si>
  <si>
    <t>Kupónová privatizácia (Česká cesta)</t>
  </si>
  <si>
    <t>Martin Kohout</t>
  </si>
  <si>
    <t>MasterFilm (CZ)</t>
  </si>
  <si>
    <t>FAMU (CZ) MEDIA FILM (SK) Rozhlas a televízia Slovenska (SK)</t>
  </si>
  <si>
    <t>EXKURZIA - História súčasnosti</t>
  </si>
  <si>
    <t>Jan Gogola</t>
  </si>
  <si>
    <t>SK, CZ</t>
  </si>
  <si>
    <t>Rozhlas a televízia Slovenska (SK) Česká televize (CZ) Hypermarket Film (CZ)</t>
  </si>
  <si>
    <t>Krasňanský zelovoc</t>
  </si>
  <si>
    <t>Rozhlas a televízia Slovenska (SK) KABOS Film &amp; Media (CZ)</t>
  </si>
  <si>
    <t>sentimentalfilm (SK) endorfilm (CZ)</t>
  </si>
  <si>
    <t>Česká televize (CZ) Rozhlas a televízia Slovenska (SK) Punkchart films (SK)</t>
  </si>
  <si>
    <t>W.I.P. (CZ) MAZL (SK) TRIGON PRODUCTION (SK)</t>
  </si>
  <si>
    <t>Slovenský filmový ústav (SK) Česká televize (CZ) RWE (CZ) Fénix film (CZ) Bessel Kok (CZ) Evan Lazar (CZ)</t>
  </si>
  <si>
    <t>CinemArt plus (CZ)</t>
  </si>
  <si>
    <t>Peter Hledík – Barok Film (SK)</t>
  </si>
  <si>
    <t>Peter Hledík</t>
  </si>
  <si>
    <t>Robert Kirchhoff, Filip Remunda</t>
  </si>
  <si>
    <t>Hypermarket film (CZ) Česká televize (CZ)</t>
  </si>
  <si>
    <t>Miro Drobný (SK)</t>
  </si>
  <si>
    <t>Katya Krausova</t>
  </si>
  <si>
    <t>SR, CZ</t>
  </si>
  <si>
    <t>Miroslav Hájek</t>
  </si>
  <si>
    <t>Jazzové vojny</t>
  </si>
  <si>
    <t>Marek Kuboš</t>
  </si>
  <si>
    <t>PSYCHÉ film (SK)</t>
  </si>
  <si>
    <t>Podiel AVF na rozpočte</t>
  </si>
  <si>
    <t>Lebo Barabáš</t>
  </si>
  <si>
    <t xml:space="preserve">Komerčný projekt. </t>
  </si>
  <si>
    <t>Medzinárodný potenciál?</t>
  </si>
  <si>
    <t xml:space="preserve">Prepracovanosť, pripravenosť, autorskosť. </t>
  </si>
  <si>
    <t xml:space="preserve">Kvalita spracovania. </t>
  </si>
  <si>
    <t xml:space="preserve">Vzťah protagonista-režisérka. </t>
  </si>
  <si>
    <t>Premiéra</t>
  </si>
  <si>
    <t>Para nad riekou (Jazzové vojny - pracovný názov)</t>
  </si>
  <si>
    <t xml:space="preserve">Neúchadzali sa o podporu. </t>
  </si>
  <si>
    <t>Nepodarilo sa mi nájsť v databáze fondu, Mišíková - Ferenčuhová (2015) tvrdia, že podporený bol.</t>
  </si>
  <si>
    <t>(vývoj; 1/2010, 3/2011)</t>
  </si>
  <si>
    <t>Produkcia; 2/2014</t>
  </si>
  <si>
    <t>???</t>
  </si>
  <si>
    <t>Vývoj; 3/2011 - nepodporená, 2/2012 rovnaká - podporená</t>
  </si>
  <si>
    <t>Punkchart films (SK)</t>
  </si>
  <si>
    <t xml:space="preserve">Neuchádzali sa o podporu. </t>
  </si>
  <si>
    <t>Koproducenti</t>
  </si>
  <si>
    <t>Adam Hanuljak</t>
  </si>
  <si>
    <t>Divadlo z Pasáže</t>
  </si>
  <si>
    <t>K2 Studio (SK)</t>
  </si>
  <si>
    <t>Erika Hníková</t>
  </si>
  <si>
    <t>endorfilm (cz)</t>
  </si>
  <si>
    <t>UN FILM (SK)</t>
  </si>
  <si>
    <t>Malý zúrivý Robinson</t>
  </si>
  <si>
    <t>Výzvy:  3/2013 - "viacjazyčné DVD", 3/2010  - "medzinárodné premiéry, 4/2011 - "DVD", 3/2011 - "Slovenská distribúcia"</t>
  </si>
  <si>
    <t>2/2014 P, 3/2015 D</t>
  </si>
  <si>
    <t>6/2013 P, 3/2014 D</t>
  </si>
  <si>
    <t>6/2013 P</t>
  </si>
  <si>
    <t>6/2013 P, 3/2015 D</t>
  </si>
  <si>
    <t>3/2012P, 6/2013 Px, 6/2014 P</t>
  </si>
  <si>
    <t>?</t>
  </si>
  <si>
    <t>4/2010 P, 2/2011 P (zvuk a obraz), 4/2011 D, 3/2011 DVD</t>
  </si>
  <si>
    <t>4/2012 Px, 2/2013 P</t>
  </si>
  <si>
    <t>2/2011 P, 3/2014 DVD,</t>
  </si>
  <si>
    <t>1/2011 Workshop, 1/2010 V, 2/2011 P</t>
  </si>
  <si>
    <t>3/2012 P</t>
  </si>
  <si>
    <t>3/2012 P, 3/2013 D</t>
  </si>
  <si>
    <t>4/2011 P</t>
  </si>
  <si>
    <t>Krajina pôvodu</t>
  </si>
  <si>
    <t>Názov filmu (rok výroby)</t>
  </si>
  <si>
    <t>Deklarovaný rozpočet v žiadosti/iach</t>
  </si>
  <si>
    <t>Zamatoví teroristi (2013)</t>
  </si>
  <si>
    <t>Nickyho rodina (2011)</t>
  </si>
  <si>
    <t>Chránené územie (2010)</t>
  </si>
  <si>
    <t>Mongolsko - V tieni Džingischána (2010)</t>
  </si>
  <si>
    <t>Nesvadbovo (2010)</t>
  </si>
  <si>
    <t>Čas grimás (2011)</t>
  </si>
  <si>
    <t>Devínsky masaker (2011)</t>
  </si>
  <si>
    <t>Gejza Dezorz, Jozef Páleník</t>
  </si>
  <si>
    <t xml:space="preserve">Trou de Fer - Železná diera </t>
  </si>
  <si>
    <t>ABSOLVENTI/ Sloboda nie je zadarmo (2012)</t>
  </si>
  <si>
    <t>Cigáni idú do volieb (2012)</t>
  </si>
  <si>
    <t>Nový život (2012)</t>
  </si>
  <si>
    <t>Eugéniové (2013)</t>
  </si>
  <si>
    <t>Exponáty alebo príbehy z kaštieľa (2013)</t>
  </si>
  <si>
    <t>Všetky moje deti (2013)</t>
  </si>
  <si>
    <t>1/2010 V, 4/2010 P, 4/2011 P, 4/2013 Festival, 3/2013 P + MK, Státní fond ČR pro podporu a rozvoj české kinematografie, Croatian Audiovisual Centre</t>
  </si>
  <si>
    <t>5. pluk – Misia Afganistan (2014)</t>
  </si>
  <si>
    <t>Arcibiskup Bezák Zbohom… (2014)</t>
  </si>
  <si>
    <t>Comeback (2014)</t>
  </si>
  <si>
    <t>Milan Čorba (2014)</t>
  </si>
  <si>
    <t>Anton Srholec (2015)</t>
  </si>
  <si>
    <t>Čakáreň (2015)</t>
  </si>
  <si>
    <t>Olga Špátová</t>
  </si>
  <si>
    <t>Najväčšie prianie 3 (2010)</t>
  </si>
  <si>
    <t>2/2011 V, 2/2012 Dx</t>
  </si>
  <si>
    <t>Farby piesku (2015)</t>
  </si>
  <si>
    <t>Garda (2015)</t>
  </si>
  <si>
    <t>RYTMUS - sídliskový sen (2015)</t>
  </si>
  <si>
    <t>Suri (2015)</t>
  </si>
  <si>
    <t>Kupónová privatizácia (Česká cesta) (2015)</t>
  </si>
  <si>
    <t>2/2015 Px, 7/2015 Px</t>
  </si>
  <si>
    <t>2/2013 Px, 2/2014 P, 2/2015 Px, 7/2015 Px</t>
  </si>
  <si>
    <t>Opustený vesmír (2015)</t>
  </si>
  <si>
    <t>✔</t>
  </si>
  <si>
    <t>Hraný film (2/2010), potom distribúcia. SFU: Hraný film</t>
  </si>
  <si>
    <t>1/2010 V, 4/2010 P, 4/2011 P</t>
  </si>
  <si>
    <t>1/2010 Vx, 4/2010 Px, 2/2011 Px, 4/2011 P</t>
  </si>
  <si>
    <t>4/2010 P, 2/2012 Dx</t>
  </si>
  <si>
    <t>1/2010 Vx, 3/2011 Px</t>
  </si>
  <si>
    <t>3/2012 P, 3/2013 Promo, 3/2013 Dx (MK)</t>
  </si>
  <si>
    <t>2/2010 P, 2/2012 D, 3/2014 DVD,  (MK)</t>
  </si>
  <si>
    <t xml:space="preserve">4/2010 P, 3/2012 P, 3/2013 D, </t>
  </si>
  <si>
    <t>2/2011 P, 4/2012 P, 3/2013 D, 3/2014 D, 3/2014 DVD,  + MK, Program Media EU, Eurimages</t>
  </si>
  <si>
    <t>2/2014 Px</t>
  </si>
  <si>
    <t xml:space="preserve">6/2013 P, 3/2014 D, 3/2014 DVD, 3/2014 Dx ČR, </t>
  </si>
  <si>
    <t>2/2012 V, 4/2012 Px, 2/2013 P, 6/2013 P, 3/2014 Dx</t>
  </si>
  <si>
    <t xml:space="preserve">1/2011 V, 2/2012 Workshop, 3/2012 P, 3/2014 DVD, </t>
  </si>
  <si>
    <t>2/2011 P, 4/2011 P, 3/2014 D, 3/2012 "transmedia"</t>
  </si>
  <si>
    <t>3/2011 Px, 3/2012 P, 3/2013 DVD, 3/2014 Festival</t>
  </si>
  <si>
    <t xml:space="preserve">3/2010 P, 2/2013 P, MK, 3/2015 DVD, 3/2014 D, </t>
  </si>
  <si>
    <t>2/2013 P, 6/2013 P, 3/2015 DVD, 3/2014 D</t>
  </si>
  <si>
    <t>6/2014 P, 3/2015 DVD, 3/2015 D</t>
  </si>
  <si>
    <t>3/2011 V, 4/2011 P, 3/2015 D, 3/2016 D, 3/2016 DVD (MK)</t>
  </si>
  <si>
    <t>3/2011 Vx, 2/2012 V, 6/2013 P</t>
  </si>
  <si>
    <t>4/2010 Px, 2/2011 Px, 4/2012 Px, 6/2014 Px, 7/2015 P (postprodukcia)</t>
  </si>
  <si>
    <t>2/2013P, 3/2015 DVD, 3/2015 D  (MK)</t>
  </si>
  <si>
    <t xml:space="preserve">2/2014 P, 3/2016 DVD, 3/2015 D, </t>
  </si>
  <si>
    <t>4/2010 Px, 2/2011 P, 3/2013 Dx (medzinárodná), 3/2013 D</t>
  </si>
  <si>
    <t>Para nad riekou (2015)</t>
  </si>
  <si>
    <t>Spolu</t>
  </si>
  <si>
    <t>GB, SK</t>
  </si>
  <si>
    <t>Family Film (SK), RTVS (SK)</t>
  </si>
  <si>
    <t>Fog'n'Desire Films (CZ), RTVS (SK)</t>
  </si>
  <si>
    <t>RTVS (SK)</t>
  </si>
  <si>
    <t>RTVS (SK) FTF VŠMU (SK)</t>
  </si>
  <si>
    <t>Andreas (SK), RTVS (SK)</t>
  </si>
  <si>
    <t>RTVS (SK), Endorfilm (CZ), Barbarella production (SK)</t>
  </si>
  <si>
    <t>Punkchart films (SK), RTVS (SK)</t>
  </si>
  <si>
    <t>Posledný portrét (2015)</t>
  </si>
  <si>
    <t>Žiadosti, v ktorých sa filmy uchádzali o podporu</t>
  </si>
  <si>
    <t>SK</t>
  </si>
  <si>
    <t>Cooltúra (2016)</t>
  </si>
  <si>
    <t>Martin Kollar</t>
  </si>
  <si>
    <t>HITCHHIKER Cinema (SK)</t>
  </si>
  <si>
    <t>Dušan Milko, Palo Korec</t>
  </si>
  <si>
    <t>S PRO ALFA SK (SK)</t>
  </si>
  <si>
    <t>Paľo Janík</t>
  </si>
  <si>
    <t>IMT Smile (SK)</t>
  </si>
  <si>
    <t>Marek Mackovič</t>
  </si>
  <si>
    <t>Reminiscencie (SK)</t>
  </si>
  <si>
    <t>Dan Přibáň</t>
  </si>
  <si>
    <t>Romeofilms (SK)</t>
  </si>
  <si>
    <t>Michal Romeo Dvořák</t>
  </si>
  <si>
    <t>Erik Praus</t>
  </si>
  <si>
    <t>Muži revolúcie (2012)</t>
  </si>
  <si>
    <t>Krehká identita (2012)</t>
  </si>
  <si>
    <t>Od Fica do Fica (2012)</t>
  </si>
  <si>
    <t>SK/CZ</t>
  </si>
  <si>
    <t>Banícky chlebíček (2012)</t>
  </si>
  <si>
    <t>Nedistribučné</t>
  </si>
  <si>
    <t>David Čálek</t>
  </si>
  <si>
    <t>CZ/SK</t>
  </si>
  <si>
    <t>??</t>
  </si>
  <si>
    <t>7.9.2017</t>
  </si>
  <si>
    <t>Olga Sommerová</t>
  </si>
  <si>
    <t>12.10.2017</t>
  </si>
  <si>
    <t>23.2.2017</t>
  </si>
  <si>
    <t>23.11.2017</t>
  </si>
  <si>
    <t>5.10.2017</t>
  </si>
  <si>
    <t>19.10.2017</t>
  </si>
  <si>
    <t>CZ/SK/GB</t>
  </si>
  <si>
    <t>Tereza Nvotová</t>
  </si>
  <si>
    <t>PubRes (SK)</t>
  </si>
  <si>
    <t>HBO Europe (CZ), Negativ (CZ)</t>
  </si>
  <si>
    <t>Maroš Berák</t>
  </si>
  <si>
    <t>D1 film (CZ)</t>
  </si>
  <si>
    <t>Vít Klusák</t>
  </si>
  <si>
    <t>Marek Šulík</t>
  </si>
  <si>
    <t>Žudro (SK)</t>
  </si>
  <si>
    <t>Michal Varga</t>
  </si>
  <si>
    <t>13. 10. 2018</t>
  </si>
  <si>
    <t>Xova Film (CZ)</t>
  </si>
  <si>
    <t>Maroš Šlapeta, Matej Beneš</t>
  </si>
  <si>
    <t>13. 12. 2018</t>
  </si>
  <si>
    <t>21. 3. 2019</t>
  </si>
  <si>
    <t>HAILSTONE (SK)</t>
  </si>
  <si>
    <t>Juraj Nvota, Marian Urban</t>
  </si>
  <si>
    <t>15. 11. 2018</t>
  </si>
  <si>
    <t>24. 10. 2018</t>
  </si>
  <si>
    <t>Anna Kryvenko</t>
  </si>
  <si>
    <t>16. 8. 2018</t>
  </si>
  <si>
    <t>CZ/LV/SK</t>
  </si>
  <si>
    <t>Analog Vision (CZ)</t>
  </si>
  <si>
    <t>Baltic Pine Films (LV), Wandal Production (SK)</t>
  </si>
  <si>
    <t>Palo Kadlečík, Martin Šenc</t>
  </si>
  <si>
    <t>20. 9. 2018</t>
  </si>
  <si>
    <t>KADMEDIA (SK)</t>
  </si>
  <si>
    <t>UP-Down syndrom (SK)</t>
  </si>
  <si>
    <t>rôzni</t>
  </si>
  <si>
    <t>22. 6. 2018</t>
  </si>
  <si>
    <t>SK/CZ/BG/PL/HU</t>
  </si>
  <si>
    <t>Hypermarket Film (CZ), Agitprop (BG), Silver Frame (PL), ELF Pictures (HU)</t>
  </si>
  <si>
    <t>6. 9. 2018</t>
  </si>
  <si>
    <t>6. 12. 2018</t>
  </si>
  <si>
    <t>DogDocs (SK), RTVS (SK)</t>
  </si>
  <si>
    <t>15. 10. 2018</t>
  </si>
  <si>
    <t>11. 10. 2018</t>
  </si>
  <si>
    <t>3. 5. 2018</t>
  </si>
  <si>
    <t>BEETLE (SK)</t>
  </si>
  <si>
    <t>Juraj Lihosit</t>
  </si>
  <si>
    <t>5. 12. 2018</t>
  </si>
  <si>
    <t xml:space="preserve">5/2015v, 7/2015Px,  2/2016 P, 7/2016Px, </t>
  </si>
  <si>
    <t>5/2015 - posprodukcia</t>
  </si>
  <si>
    <t>22 252</t>
  </si>
  <si>
    <t>5/2013V, 7/2015P , 6/2016P</t>
  </si>
  <si>
    <t xml:space="preserve">Punkchart films (SK) </t>
  </si>
  <si>
    <t xml:space="preserve">5/2013Vx (2krát), 2/2014 </t>
  </si>
  <si>
    <t xml:space="preserve"> D1 films (CZ)</t>
  </si>
  <si>
    <t>5/2013P, 2/2015P</t>
  </si>
  <si>
    <t>6/2014P</t>
  </si>
  <si>
    <t>X</t>
  </si>
  <si>
    <t>SFK</t>
  </si>
  <si>
    <t>5/2013V, 6/2013Px, 6/2014P</t>
  </si>
  <si>
    <t>D</t>
  </si>
  <si>
    <t>5/2014V, 7/2015P</t>
  </si>
  <si>
    <t>6/2016Pminorita</t>
  </si>
  <si>
    <t>2/2016P</t>
  </si>
  <si>
    <t>7/2015P</t>
  </si>
  <si>
    <t>2/2017P-minorita</t>
  </si>
  <si>
    <t>5/2013V, 2/2014P, 2/2016P</t>
  </si>
  <si>
    <t>5/2014 Vx, 5/2015V, 7/2016p, 2/2017P</t>
  </si>
  <si>
    <t>2/2017P - minorita</t>
  </si>
  <si>
    <t xml:space="preserve">5/2014Vx, 6/2014Px, 2/2015Px, 7/2015P </t>
  </si>
  <si>
    <t>5/2015V, 2/2017V</t>
  </si>
  <si>
    <t>5/2015V, 2/2016P</t>
  </si>
  <si>
    <t>5/2013V, 6/2014x, 7/2015P, 2/2017P</t>
  </si>
  <si>
    <t>6/2018p</t>
  </si>
  <si>
    <t>2/2018</t>
  </si>
  <si>
    <t>5/2013V, 6/2014P, 2/2016P, 2/2017P</t>
  </si>
  <si>
    <t>5 October (2016)</t>
  </si>
  <si>
    <t>Diera v hlave (2016)</t>
  </si>
  <si>
    <t>Finále (2016)</t>
  </si>
  <si>
    <t>IMT Smile a Lúčnica: Made in Slovakia (2016)</t>
  </si>
  <si>
    <t>Okhwan na ceste za slobodou (2016)</t>
  </si>
  <si>
    <t>Profesionálna cudzinka (2016)</t>
  </si>
  <si>
    <t>Richard Müller: Nespoznaný (2016)</t>
  </si>
  <si>
    <t>Sloboda pod nákladom (2016)</t>
  </si>
  <si>
    <t>Tatry, nový príbeh (2016)</t>
  </si>
  <si>
    <t>Ťažká voľba (2016)</t>
  </si>
  <si>
    <t>Zem, ktorá hľadá svoje nebo (2016)</t>
  </si>
  <si>
    <t>Trabantom do posledného dychu (2016)</t>
  </si>
  <si>
    <t>Červená (2017)</t>
  </si>
  <si>
    <t>Mečiar (2017)</t>
  </si>
  <si>
    <t>Sprisahanie šedej rasy (2017)</t>
  </si>
  <si>
    <t>Svět podľe Daliborka (2017)</t>
  </si>
  <si>
    <t>Ťažká duša (2017)</t>
  </si>
  <si>
    <t>Vábenie výšok (2017)</t>
  </si>
  <si>
    <t>Cirkus Rwanda (2018)</t>
  </si>
  <si>
    <t>Dežo Ursiny 70 (2018)</t>
  </si>
  <si>
    <t>Dobrá smrť (2018)</t>
  </si>
  <si>
    <t>Inde (2018)</t>
  </si>
  <si>
    <t>Kapela (2018)</t>
  </si>
  <si>
    <t>Môj neznámy vojak (2018)</t>
  </si>
  <si>
    <t>Niečo naviac (2018)</t>
  </si>
  <si>
    <t>Okupácia 1968 (2018)</t>
  </si>
  <si>
    <t>Posledný autoportrét (2018)</t>
  </si>
  <si>
    <t>Smutné jazyky (2018)</t>
  </si>
  <si>
    <t>Prípad Kalmus (2018)</t>
  </si>
  <si>
    <t>Tieň jaguára (2018)</t>
  </si>
  <si>
    <t>Válek (2018)</t>
  </si>
  <si>
    <t>Vycestovacia doložka pre Dubčeka (2018)</t>
  </si>
  <si>
    <t>49 790.88€, 2003 MK SR, 2/2013P, 6/2014P. 3/2016 D ASFK</t>
  </si>
  <si>
    <t>1/2010v, 2/2011p, 2/2013P</t>
  </si>
  <si>
    <t>5/2013V, 2/2016P, 2/2017P</t>
  </si>
  <si>
    <t>2/2013Px, 6/2013P, 2/2014Px, 2/2015P</t>
  </si>
  <si>
    <t>2/2013 P, 3/2016 D ASFK</t>
  </si>
  <si>
    <t>Mária Rumanová</t>
  </si>
  <si>
    <t>2/2015P, 6/2014P</t>
  </si>
  <si>
    <t>Hotel Úsvit (stredom.)</t>
  </si>
  <si>
    <t>25 zo šesťdesiatych alebo Československá nová vlna</t>
  </si>
  <si>
    <t>SK/CZ/FR/AT/CH</t>
  </si>
  <si>
    <t>Počet filmov celkom</t>
  </si>
  <si>
    <t>Z filmov, ktoré vznikli dostalo dotáciu</t>
  </si>
  <si>
    <t>Z filmov, ktoré vznikli nedostalo dotáciu</t>
  </si>
  <si>
    <t>Z filmov, ktoré vznikli žiadalo dotáciu</t>
  </si>
  <si>
    <t>Z filmov, ktoré vznikli nežiadalo dotáciu</t>
  </si>
  <si>
    <t>Lokal/medzinárodná</t>
  </si>
  <si>
    <t>film</t>
  </si>
  <si>
    <t>hendikepovaní ľudia</t>
  </si>
  <si>
    <t>cestopis</t>
  </si>
  <si>
    <t>literatúra</t>
  </si>
  <si>
    <t>krimi</t>
  </si>
  <si>
    <t>Rómovia</t>
  </si>
  <si>
    <t>politický</t>
  </si>
  <si>
    <t>dedina</t>
  </si>
  <si>
    <t>spoločenské fenomény</t>
  </si>
  <si>
    <t>socializmus</t>
  </si>
  <si>
    <t>šport</t>
  </si>
  <si>
    <t>náboženstvo</t>
  </si>
  <si>
    <t>príroda</t>
  </si>
  <si>
    <t>menšiny</t>
  </si>
  <si>
    <t>hudba</t>
  </si>
  <si>
    <t xml:space="preserve">Milan Čorba (2014) </t>
  </si>
  <si>
    <t xml:space="preserve">Cesta vzhůru (2015) </t>
  </si>
  <si>
    <t>vojna</t>
  </si>
  <si>
    <t>historický</t>
  </si>
  <si>
    <t>UFO</t>
  </si>
  <si>
    <t>Afrika</t>
  </si>
  <si>
    <t>umenie</t>
  </si>
  <si>
    <t>primárna téma</t>
  </si>
  <si>
    <t>sekundárna téma</t>
  </si>
  <si>
    <t>výtvarné umenie</t>
  </si>
  <si>
    <t>osobný</t>
  </si>
  <si>
    <t>Socializmus</t>
  </si>
  <si>
    <t>divadlo</t>
  </si>
  <si>
    <t>fotografia</t>
  </si>
  <si>
    <t>holokaust</t>
  </si>
  <si>
    <t>Žalmy staroby (2015)</t>
  </si>
  <si>
    <t>Očami fotografky (2015)</t>
  </si>
  <si>
    <t>Nemci</t>
  </si>
  <si>
    <t>Zvonky šťastia (2012)</t>
  </si>
  <si>
    <t>MT-MF</t>
  </si>
  <si>
    <t>Rok výroby</t>
  </si>
  <si>
    <t>25 zo šesťdesiatych alebo Československá nová vlna (2010)</t>
  </si>
  <si>
    <t>14.10.2010</t>
  </si>
  <si>
    <t>2.12.2010</t>
  </si>
  <si>
    <t>16.9.2010</t>
  </si>
  <si>
    <t>Najväčšie prianie 3 (2012)</t>
  </si>
  <si>
    <t>17.2.2011</t>
  </si>
  <si>
    <t>31.3.2011</t>
  </si>
  <si>
    <t>16.6.2011</t>
  </si>
  <si>
    <t>Trou de Fer - Železná diera (2011)</t>
  </si>
  <si>
    <t>17.11.2011</t>
  </si>
  <si>
    <t>19.1.2012</t>
  </si>
  <si>
    <t>2.9.2012</t>
  </si>
  <si>
    <t>8.11.2012</t>
  </si>
  <si>
    <t>17.11.2012</t>
  </si>
  <si>
    <t>Banícky chlebíček (2013)</t>
  </si>
  <si>
    <t>Kauza Cervanová (2013)</t>
  </si>
  <si>
    <t>Štvorec v kruhu alebo Život medzi únikmi a snami (2013)</t>
  </si>
  <si>
    <t>10.1.2013</t>
  </si>
  <si>
    <t>25.4.2013</t>
  </si>
  <si>
    <t>11.4.2013</t>
  </si>
  <si>
    <t>16.5.2013</t>
  </si>
  <si>
    <t>4.10.2013</t>
  </si>
  <si>
    <t>38 (2014)</t>
  </si>
  <si>
    <t>danubeStory (2014)</t>
  </si>
  <si>
    <t>Felvidék - Horná zem (2014)</t>
  </si>
  <si>
    <t>Hrana – 4 filmy o Marekovi Brezovskom (2014)</t>
  </si>
  <si>
    <t>Lyrik (2014)</t>
  </si>
  <si>
    <t>Návrat do horiaceho domu (2014)</t>
  </si>
  <si>
    <t>Salto Mortale (2014)</t>
  </si>
  <si>
    <t>Prvý slovenský horor (2014)</t>
  </si>
  <si>
    <t>Tak ďaleko, tak blízko (2014)</t>
  </si>
  <si>
    <t>vlna vs. breh (2014)</t>
  </si>
  <si>
    <t>11.9.2014</t>
  </si>
  <si>
    <t>13.3.2014</t>
  </si>
  <si>
    <t>16.10.2014</t>
  </si>
  <si>
    <t>11.6.2014</t>
  </si>
  <si>
    <t>3.4.2014</t>
  </si>
  <si>
    <t>27.3.2014</t>
  </si>
  <si>
    <t>20.11.2014</t>
  </si>
  <si>
    <t>24.6.2014</t>
  </si>
  <si>
    <t>6.11.2014</t>
  </si>
  <si>
    <t>Akceptácia (2015)</t>
  </si>
  <si>
    <t xml:space="preserve"> MFDF Jihlava 2015, nemal SR distribúciu</t>
  </si>
  <si>
    <t>20.8.2015</t>
  </si>
  <si>
    <t>8.10.2015</t>
  </si>
  <si>
    <t>29.10.2015</t>
  </si>
  <si>
    <t>16.9.2015</t>
  </si>
  <si>
    <t>21.5.2015</t>
  </si>
  <si>
    <t>17.9.2015</t>
  </si>
  <si>
    <t>1.9.2016</t>
  </si>
  <si>
    <t>10.11.2016</t>
  </si>
  <si>
    <t>17.11.2016</t>
  </si>
  <si>
    <t>7.7.2016</t>
  </si>
  <si>
    <t>9.6.2016</t>
  </si>
  <si>
    <t>19.5.2016</t>
  </si>
  <si>
    <t>3.3.2016</t>
  </si>
  <si>
    <t>6.10.2016</t>
  </si>
  <si>
    <t>25.2.2016</t>
  </si>
  <si>
    <t>24.11.2016</t>
  </si>
  <si>
    <t>27.9.2016</t>
  </si>
  <si>
    <t>12.6.2016</t>
  </si>
  <si>
    <t>9.12.2016</t>
  </si>
  <si>
    <t>Erik Baláž</t>
  </si>
  <si>
    <t>Arolla Film</t>
  </si>
  <si>
    <t>Varga (2017) - stredometr.</t>
  </si>
  <si>
    <t>Soňa Maletzová</t>
  </si>
  <si>
    <t>Dušan Trančík</t>
  </si>
  <si>
    <t>Michael Kaboš</t>
  </si>
  <si>
    <t>12.3.2015</t>
  </si>
  <si>
    <t>13.2.2014</t>
  </si>
  <si>
    <t>30.4.2015</t>
  </si>
  <si>
    <t>27.1.2015</t>
  </si>
  <si>
    <t>2.4.2015</t>
  </si>
  <si>
    <t>30.3.2017</t>
  </si>
  <si>
    <t>6.3.2017</t>
  </si>
  <si>
    <t>28.1.2017</t>
  </si>
  <si>
    <t>27.2.2017</t>
  </si>
  <si>
    <t>17.12.2017</t>
  </si>
  <si>
    <r>
      <t xml:space="preserve">Život v oblakoch (2016) - stredometr. - </t>
    </r>
    <r>
      <rPr>
        <sz val="11"/>
        <color rgb="FFFF0000"/>
        <rFont val="Calibri"/>
        <family val="2"/>
        <scheme val="minor"/>
      </rPr>
      <t>pridané</t>
    </r>
  </si>
  <si>
    <r>
      <t>Varga (2017) - stredometr. -</t>
    </r>
    <r>
      <rPr>
        <sz val="11"/>
        <color rgb="FFFF0000"/>
        <rFont val="Calibri"/>
        <family val="2"/>
        <scheme val="minor"/>
      </rPr>
      <t xml:space="preserve"> pridané</t>
    </r>
  </si>
  <si>
    <r>
      <t xml:space="preserve">Svetlé miesto (2018) - stredometr. - </t>
    </r>
    <r>
      <rPr>
        <sz val="11"/>
        <color rgb="FFFF0000"/>
        <rFont val="Calibri"/>
        <family val="2"/>
        <scheme val="minor"/>
      </rPr>
      <t>pridané</t>
    </r>
  </si>
  <si>
    <r>
      <t xml:space="preserve">Pochoduj alebo zomri (2018) - stredometr. - </t>
    </r>
    <r>
      <rPr>
        <sz val="11"/>
        <color rgb="FFFF0000"/>
        <rFont val="Calibri"/>
        <family val="2"/>
        <scheme val="minor"/>
      </rPr>
      <t>pridané</t>
    </r>
  </si>
  <si>
    <t>27.9.2018</t>
  </si>
  <si>
    <t>28.11.2018</t>
  </si>
  <si>
    <t>10.2.2011</t>
  </si>
  <si>
    <t>28.2.2013</t>
  </si>
  <si>
    <t>7.3.2013</t>
  </si>
  <si>
    <t>EXKURZIA - História súčasnosti (2015)</t>
  </si>
  <si>
    <t>Hotel Úsvit (2016) - stredom.</t>
  </si>
  <si>
    <t>Febiofest 21.3.2014</t>
  </si>
  <si>
    <t>Febiofest 18.3.2016</t>
  </si>
  <si>
    <t xml:space="preserve">Garda (2015) </t>
  </si>
  <si>
    <t xml:space="preserve">Krasňanský zelovoc </t>
  </si>
  <si>
    <t>Cesta vzhůru (2015) (minorita) - nie je slovenský</t>
  </si>
  <si>
    <t>Žiadosť</t>
  </si>
  <si>
    <t>P - rozpočet</t>
  </si>
  <si>
    <t>P - žiadali</t>
  </si>
  <si>
    <t>P - dostali</t>
  </si>
  <si>
    <t>Metodika výpočtu</t>
  </si>
  <si>
    <t>4/2010</t>
  </si>
  <si>
    <t>2/2011</t>
  </si>
  <si>
    <t>1/2010</t>
  </si>
  <si>
    <t xml:space="preserve"> 4/2011</t>
  </si>
  <si>
    <t>Žiadosť 4/2011 definuje náklady na postprodukciu a propagáciu. Beriem ako dofinancovanie, rozpočet tvorí súčet vývoj + produkcia, výška požadovaného príspevku počítaná obdobne. Podľa žiadosti 4/2011 bol ale vývoj lacnejší (12 000 €), výroba mala vtedy stáť 85 300 €.</t>
  </si>
  <si>
    <t>Zvonky šťastia (Príbeh strachu)</t>
  </si>
  <si>
    <t>3/2012</t>
  </si>
  <si>
    <t xml:space="preserve">Výška aproximatívneho rozpočtu je súčtom žiadosti 4/2010 a 3/2012, pretože takýto rozpočet bol v žiadosti 3/2012 uvedený ako celkový rozpočet. Analogicky teda postupujem aj v požadovanej čiastke. </t>
  </si>
  <si>
    <t xml:space="preserve"> 2/2011 </t>
  </si>
  <si>
    <t>4/2012</t>
  </si>
  <si>
    <t xml:space="preserve">Výška aproximatívneho rozpočtu pochádza zo žiadosti 4/2012, kde je explicitne takto uvedená. Požadovaná výška je výška zo žiadosti 2/2011, pretože požadovaný výška zo žiadosti 4/2012 predstavuje približne prostriedky potrebné na dofinancovanie podielu AVF. </t>
  </si>
  <si>
    <t>4/2011</t>
  </si>
  <si>
    <t xml:space="preserve">Aproximatívny rozpočet je súčtom vývoja a produkcie, keďže sa medzi žiadosťami nemenil. Ako požadované prostriedky uvádzam súčet prostriedkov na vývoj a vyššej čiastky na produkciu. </t>
  </si>
  <si>
    <t>2/2012</t>
  </si>
  <si>
    <t xml:space="preserve"> 2/2013</t>
  </si>
  <si>
    <t>6/2013</t>
  </si>
  <si>
    <t>Feldvidék - Horná zem</t>
  </si>
  <si>
    <t>1/2011</t>
  </si>
  <si>
    <t xml:space="preserve">Žiadosť 2/2012 mala pokryť náklady na workshop, čo je prakticky vývoj filmu, pripočítam teda celkového rozpočtu I požadovanej čiastky. Všetky ostatné položky sú súčtom vývoja a produkcie. </t>
  </si>
  <si>
    <t xml:space="preserve">3/2010 </t>
  </si>
  <si>
    <t>2/2013</t>
  </si>
  <si>
    <t xml:space="preserve">V žiadosti 2/2013 sú celkové odhadované náklady uvedené na 61 492 €. Pri výpočte teda používam túto sumu. Sčítať požadované náklady by nedávalo zmysel, preto sumu neuvádzam žiadnu. </t>
  </si>
  <si>
    <t xml:space="preserve">V žiadosti 6/2013 sú uvedené celkové náklady na realizáciu audiovizuálneho diela v súlade so žiadosťou 2/2013. Prečo sú náklady v rozpočte žiadosti nižšie nedokážem určiť. Uvádzam ale vyššiu čiastku. Čo sa týka požadovaných nákladov, je učividné, že v druhej žiadosti ide o dofinancovanie (46 635 - 20 000, ktoré žiadateľ obdržal). Preto uvádzam len vyššiu čiastku. </t>
  </si>
  <si>
    <t>6/2014</t>
  </si>
  <si>
    <t>Hodnoty v žiadosti 6/2014 sú znížené o cca 20 000, sumu, ktorú obdržal žiadateľ v žiadosti 3/2012. Rozpočet a požadované prostriedky uvádzam v súlade so žiadosťou 3/2012.</t>
  </si>
  <si>
    <t>3/2011</t>
  </si>
  <si>
    <t xml:space="preserve"> 2/2012</t>
  </si>
  <si>
    <t>3/2014</t>
  </si>
  <si>
    <t>5/2013</t>
  </si>
  <si>
    <t>7/2015</t>
  </si>
  <si>
    <t>6/2016</t>
  </si>
  <si>
    <t>2/2015</t>
  </si>
  <si>
    <t>2/2016</t>
  </si>
  <si>
    <t>2/2017</t>
  </si>
  <si>
    <t>2/2014</t>
  </si>
  <si>
    <t xml:space="preserve"> 2/2016</t>
  </si>
  <si>
    <t>5/2015</t>
  </si>
  <si>
    <t>7/2016</t>
  </si>
  <si>
    <t>5/2013V</t>
  </si>
  <si>
    <t xml:space="preserve"> 7/2015</t>
  </si>
  <si>
    <t>Slepé lásky (2008)</t>
  </si>
  <si>
    <t> Osadné (2009)</t>
  </si>
  <si>
    <t> Ako sa varia dejiny (2008)</t>
  </si>
  <si>
    <t xml:space="preserve">Ako aproximatívny rozpočet je uvedená suma celkového rozpočtu filmu uvedená v žiadosti  4/2010. 
Požadovanú sumu som vypočítal nasledovne: 26 550 (požadovaná suma z 4/2010) - 9 500 (požadovaná postprodukcia z 4/2010) + 14 770 (postprodukcia a ďalšie drobné náklady z 2/2011) = 31820. Pozn. žiadosť 2/2011 je vyslovene označená ako fáza zvukovej a obrazovej postprodukcie. </t>
  </si>
  <si>
    <t>Vývoj - rozpočet</t>
  </si>
  <si>
    <t>Vvývoj - žiadali</t>
  </si>
  <si>
    <t>Vývoj - dostali</t>
  </si>
  <si>
    <t>Produkcia - dostali</t>
  </si>
  <si>
    <t>Produkcia - žiadali</t>
  </si>
  <si>
    <t>Produkcia - rozpočet</t>
  </si>
  <si>
    <t>Žiadali na trojdielny film, tažko rozpočítať</t>
  </si>
  <si>
    <t xml:space="preserve">Podporený len v distribúcii. </t>
  </si>
  <si>
    <t>Pochoduj alebo zomri (2018) - stredometr.</t>
  </si>
  <si>
    <t xml:space="preserve">Svetlé miesto (2018) - stredometr. </t>
  </si>
  <si>
    <t xml:space="preserve">Život v oblakoch (2016) - stredometr. </t>
  </si>
  <si>
    <t>5 October (2016) - stredom.</t>
  </si>
  <si>
    <t>OZ DogDocs (SK)</t>
  </si>
  <si>
    <t>Producent (slovenský/žiadateľ na AVF)</t>
  </si>
  <si>
    <t>SFÚ (SK)</t>
  </si>
  <si>
    <t>První veřejnoprávní (CZ), Cinemart (CZ), UPP (CZ)</t>
  </si>
  <si>
    <t>Artileria (SK)</t>
  </si>
  <si>
    <t xml:space="preserve">Evolution Films (CZ), FAMU (CZ), </t>
  </si>
  <si>
    <t>Adam Polák s.r.o (SK)</t>
  </si>
  <si>
    <t xml:space="preserve">PubRes (SK) </t>
  </si>
  <si>
    <t>FAMU (CZ), MEDIA FILM (SK), RTVS (SK)</t>
  </si>
  <si>
    <t>HBO Europe (CZ), endorfilm (CZ), 71km (SK)</t>
  </si>
  <si>
    <t>RTVS (SK), FTF VŠMU (SK), kaleidoscope (SK)</t>
  </si>
  <si>
    <t>RTVS (SK) GRIMALDI PRODUCTION (SK)</t>
  </si>
  <si>
    <t>Slovenská akadémia vied (SK), RTVS (SK)</t>
  </si>
  <si>
    <t>ČT (CZ), nutprodukcia (SK), RTVS (SK)</t>
  </si>
  <si>
    <t>MasterFilm (CZ), ARTE G.E.I.E. (FR), Golden Girls Film (AT), First Hand Films (CH), RTVS (SK), ČT (CZ)</t>
  </si>
  <si>
    <t>RTVS (SK), KABOS Film&amp;Media (CZ), ČT (CZ)</t>
  </si>
  <si>
    <t>W.I.P. (CZ), J&amp;T (SK), ČT (CZ), RTVS (SK), RWE Transgas (CZ</t>
  </si>
  <si>
    <t>ČT (CZ), D.N.A. (CZ)</t>
  </si>
  <si>
    <t>K2 (CZ), ČT (CZ), endorfilm (CZ), RTVS(SK)</t>
  </si>
  <si>
    <t>ČT (CZ), Michael Kaboš (CZ), RTVS (SK)</t>
  </si>
  <si>
    <t>RTVS (SK), ČT (CZ), Hypermarket Film (CZ), Nukleus film (HR), sentimentalfilm (SK), partizanfilm (SK)</t>
  </si>
  <si>
    <t>Šmik (CZ), ČT (CZ)</t>
  </si>
  <si>
    <t>ČT (CZ), RTVS (SK), atelier.doc (SK)</t>
  </si>
  <si>
    <t>RTVS (SK),  ČT (CZ), FAMU (CZ)</t>
  </si>
  <si>
    <t>Film a sociologie (CZ), ČT (CZ), RTVS (SK), SFÚ (SK)</t>
  </si>
  <si>
    <t>STRIŽŇA (SK), Punkchart films (SK)</t>
  </si>
  <si>
    <t>RTVS (SK), Ateliéry Bonton Zlín (CZ), UN FILM (SK), Filmpark production (SK), Fulfilm (CZ), SFÚ (SK)</t>
  </si>
  <si>
    <t>Punkchart films (SK), SFÚ (SK), RTVS (SK)</t>
  </si>
  <si>
    <t>Portobello Media (GB), RTVS (SK) SFÚ</t>
  </si>
  <si>
    <t>ČT (CZ), Filmpark production (SK), SFÚ (SK), RTVS (SK)</t>
  </si>
  <si>
    <t>SFÚ (SK), RTVS (SK)</t>
  </si>
  <si>
    <t>RTVS (SK), SFÚ (SK)</t>
  </si>
  <si>
    <t>Múzeum SNP (SK), SFÚ (SK), Filmpark production (SK)</t>
  </si>
  <si>
    <t>INSIDE OUT MEDIA PRODUCTIONS LLC (US), Ústav pamäti národa (SK)</t>
  </si>
  <si>
    <t>RTVS (SK), Filmpark production (SK)</t>
  </si>
  <si>
    <t>RTVS (SK), ČT (CZ), Hypermarket Film (CZ)</t>
  </si>
  <si>
    <t>RTVS (SK), KABOS Film &amp; Media (CZ)</t>
  </si>
  <si>
    <t>W.I.P. (CZ), MAZL (SK), SFÚ (SK), ČT (CZ), RWE (CZ), Fénix film (CZ), Bessel Kok (CZ), Evan Lazar (CZ)</t>
  </si>
  <si>
    <t>Mandala Pictures (SK), RTVS (SK,) Film &amp; Sociologie (CZ), MM Film (SK)</t>
  </si>
  <si>
    <t>endorfilm (CZ), Arsy-Versy (SK), RTVS (SK), ČT (CZ)</t>
  </si>
  <si>
    <t>endorfilm (CZ), ČT (CZ), Dan Přibáň (CZ), RTVS (SK), Escadra (SK)</t>
  </si>
  <si>
    <t xml:space="preserve">Evolution Films (CZ), ČT (CZ), MuMo (CZ), </t>
  </si>
  <si>
    <t>Hypermarket Film (CZ), ČT (CZ), , BRITDOC Foundation (GB)</t>
  </si>
  <si>
    <t>Sentimentalfilm (SK)</t>
  </si>
  <si>
    <t>KABOS Film &amp; Media (CZ), RTVS (SK), ČT (CZ)</t>
  </si>
  <si>
    <t>Arsy-Versy (SK)</t>
  </si>
  <si>
    <t>RTVS (SK), EHMK 2013 (SK)</t>
  </si>
  <si>
    <t>Miroslav Hájek (SK)</t>
  </si>
  <si>
    <t>Verbascum, (CZ), ČT (CZ)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</si>
</sst>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84F86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222222"/>
      <name val="Arial"/>
      <family val="2"/>
    </font>
    <font>
      <sz val="20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0" fillId="0" borderId="0" xfId="0" applyNumberFormat="1" applyFill="1"/>
    <xf numFmtId="3" fontId="0" fillId="0" borderId="0" xfId="0" applyNumberFormat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7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/>
    <xf numFmtId="3" fontId="6" fillId="2" borderId="0" xfId="0" applyNumberFormat="1" applyFont="1" applyFill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Fill="1" applyAlignment="1">
      <alignment wrapText="1"/>
    </xf>
    <xf numFmtId="3" fontId="0" fillId="0" borderId="3" xfId="0" applyNumberFormat="1" applyFill="1" applyBorder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2" fillId="0" borderId="0" xfId="0" applyNumberFormat="1" applyFont="1"/>
    <xf numFmtId="3" fontId="7" fillId="0" borderId="0" xfId="0" applyNumberFormat="1" applyFont="1"/>
    <xf numFmtId="3" fontId="0" fillId="0" borderId="0" xfId="0" applyNumberFormat="1" applyAlignment="1"/>
    <xf numFmtId="3" fontId="1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10" fillId="0" borderId="0" xfId="0" applyFont="1"/>
    <xf numFmtId="3" fontId="10" fillId="0" borderId="0" xfId="0" applyNumberFormat="1" applyFont="1" applyFill="1"/>
    <xf numFmtId="49" fontId="10" fillId="0" borderId="0" xfId="0" applyNumberFormat="1" applyFont="1" applyAlignment="1">
      <alignment wrapText="1"/>
    </xf>
    <xf numFmtId="1" fontId="10" fillId="0" borderId="0" xfId="0" applyNumberFormat="1" applyFont="1"/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0" fillId="0" borderId="6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1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7" fillId="0" borderId="0" xfId="0" applyFont="1" applyFill="1"/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1" fontId="10" fillId="0" borderId="0" xfId="0" applyNumberFormat="1" applyFont="1" applyFill="1"/>
    <xf numFmtId="49" fontId="10" fillId="0" borderId="0" xfId="0" applyNumberFormat="1" applyFont="1" applyFill="1" applyAlignment="1">
      <alignment wrapText="1"/>
    </xf>
    <xf numFmtId="164" fontId="0" fillId="0" borderId="0" xfId="0" applyNumberFormat="1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0" xfId="0" applyFont="1" applyFill="1"/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5" fillId="3" borderId="1" xfId="0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/>
    <xf numFmtId="49" fontId="0" fillId="0" borderId="0" xfId="0" applyNumberFormat="1" applyAlignment="1">
      <alignment wrapText="1"/>
    </xf>
    <xf numFmtId="1" fontId="9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0" fontId="13" fillId="0" borderId="0" xfId="0" applyFont="1"/>
    <xf numFmtId="0" fontId="11" fillId="0" borderId="0" xfId="1"/>
    <xf numFmtId="17" fontId="5" fillId="0" borderId="0" xfId="0" applyNumberFormat="1" applyFont="1" applyFill="1"/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0" fontId="14" fillId="0" borderId="0" xfId="0" applyFont="1" applyFill="1"/>
    <xf numFmtId="0" fontId="15" fillId="0" borderId="0" xfId="0" applyFont="1" applyFill="1"/>
    <xf numFmtId="2" fontId="5" fillId="0" borderId="6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/>
    <xf numFmtId="0" fontId="16" fillId="0" borderId="1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1" xfId="0" applyFont="1" applyFill="1" applyBorder="1"/>
    <xf numFmtId="3" fontId="16" fillId="0" borderId="1" xfId="0" applyNumberFormat="1" applyFont="1" applyFill="1" applyBorder="1"/>
    <xf numFmtId="164" fontId="16" fillId="0" borderId="1" xfId="0" applyNumberFormat="1" applyFont="1" applyFill="1" applyBorder="1"/>
    <xf numFmtId="3" fontId="16" fillId="0" borderId="0" xfId="0" applyNumberFormat="1" applyFont="1" applyFill="1"/>
    <xf numFmtId="0" fontId="16" fillId="0" borderId="1" xfId="0" applyFont="1" applyFill="1" applyBorder="1" applyAlignment="1">
      <alignment horizontal="center" wrapText="1"/>
    </xf>
    <xf numFmtId="3" fontId="16" fillId="0" borderId="0" xfId="0" applyNumberFormat="1" applyFont="1" applyFill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Alignment="1">
      <alignment wrapText="1"/>
    </xf>
    <xf numFmtId="0" fontId="8" fillId="0" borderId="0" xfId="0" applyFont="1" applyFill="1"/>
    <xf numFmtId="0" fontId="16" fillId="0" borderId="1" xfId="0" applyFont="1" applyFill="1" applyBorder="1" applyAlignment="1"/>
    <xf numFmtId="3" fontId="16" fillId="0" borderId="0" xfId="0" applyNumberFormat="1" applyFont="1" applyFill="1" applyAlignment="1"/>
    <xf numFmtId="3" fontId="16" fillId="0" borderId="1" xfId="0" applyNumberFormat="1" applyFont="1" applyFill="1" applyBorder="1" applyAlignment="1">
      <alignment horizontal="center"/>
    </xf>
    <xf numFmtId="1" fontId="16" fillId="0" borderId="0" xfId="0" applyNumberFormat="1" applyFont="1" applyFill="1"/>
    <xf numFmtId="49" fontId="16" fillId="0" borderId="0" xfId="0" applyNumberFormat="1" applyFont="1" applyFill="1" applyAlignment="1">
      <alignment wrapText="1"/>
    </xf>
    <xf numFmtId="17" fontId="16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164" fontId="16" fillId="0" borderId="0" xfId="0" applyNumberFormat="1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cinema.sk/arl-sfu/sk/detail-sfu_un_auth-0043571-Ako-sa-varia-dejiny-film-2008/?iset=32&amp;qt=mg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skcinema.sk/arl-sfu/sk/detail-sfu_un_auth-0051407-Osadne-film-2009/?iset=32&amp;qt=m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cinema.sk/arl-sfu/sk/detail-sfu_un_auth-0043571-Ako-sa-varia-dejiny-film-2008/?iset=32&amp;qt=mg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skcinema.sk/arl-sfu/sk/detail-sfu_un_auth-0051407-Osadne-film-2009/?iset=32&amp;qt=m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2" name="Picture 1" descr="lupa">
          <a:hlinkClick xmlns:r="http://schemas.openxmlformats.org/officeDocument/2006/relationships" r:id="rId1" tooltip="Odkaz na súvisiaci záznam (search sfu_un_auth T001=0051407)"/>
          <a:extLst>
            <a:ext uri="{FF2B5EF4-FFF2-40B4-BE49-F238E27FC236}">
              <a16:creationId xmlns:a16="http://schemas.microsoft.com/office/drawing/2014/main" id="{193B3265-A792-44FD-958A-716684E5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3" name="Picture 2" descr="lupa">
          <a:hlinkClick xmlns:r="http://schemas.openxmlformats.org/officeDocument/2006/relationships" r:id="rId3" tooltip="Odkaz na súvisiaci záznam (search sfu_un_auth T001=0043571)"/>
          <a:extLst>
            <a:ext uri="{FF2B5EF4-FFF2-40B4-BE49-F238E27FC236}">
              <a16:creationId xmlns:a16="http://schemas.microsoft.com/office/drawing/2014/main" id="{E5D2936D-C2E6-4DEC-AF5E-6EBFCCC4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152400</xdr:rowOff>
    </xdr:to>
    <xdr:pic>
      <xdr:nvPicPr>
        <xdr:cNvPr id="2" name="Picture 1" descr="lupa">
          <a:hlinkClick xmlns:r="http://schemas.openxmlformats.org/officeDocument/2006/relationships" r:id="rId1" tooltip="Odkaz na súvisiaci záznam (search sfu_un_auth T001=0051407)"/>
          <a:extLst>
            <a:ext uri="{FF2B5EF4-FFF2-40B4-BE49-F238E27FC236}">
              <a16:creationId xmlns:a16="http://schemas.microsoft.com/office/drawing/2014/main" id="{8AD627B1-2A17-4D05-8B65-F1307987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6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</xdr:colOff>
      <xdr:row>55</xdr:row>
      <xdr:rowOff>152400</xdr:rowOff>
    </xdr:to>
    <xdr:pic>
      <xdr:nvPicPr>
        <xdr:cNvPr id="3" name="Picture 2" descr="lupa">
          <a:hlinkClick xmlns:r="http://schemas.openxmlformats.org/officeDocument/2006/relationships" r:id="rId3" tooltip="Odkaz na súvisiaci záznam (search sfu_un_auth T001=0043571)"/>
          <a:extLst>
            <a:ext uri="{FF2B5EF4-FFF2-40B4-BE49-F238E27FC236}">
              <a16:creationId xmlns:a16="http://schemas.microsoft.com/office/drawing/2014/main" id="{AB7817E7-42E5-4185-BC34-1B97A672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6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kcinema.sk/arl-sfu/sk/detail-sfu_un_auth-0043571-Ako-sa-varia-dejiny-film-2008/?iset=32&amp;qt=mg" TargetMode="External"/><Relationship Id="rId1" Type="http://schemas.openxmlformats.org/officeDocument/2006/relationships/hyperlink" Target="http://www.skcinema.sk/arl-sfu/sk/detail-sfu_un_auth-0051407-Osadne-film-2009/?iset=32&amp;qt=m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0C87-94E3-4EE8-A67E-8C7C257C22E3}">
  <dimension ref="A1:AA154"/>
  <sheetViews>
    <sheetView tabSelected="1" zoomScale="85" zoomScaleNormal="85" workbookViewId="0">
      <pane ySplit="1" topLeftCell="A75" activePane="bottomLeft" state="frozen"/>
      <selection pane="bottomLeft" sqref="A1:K86"/>
    </sheetView>
  </sheetViews>
  <sheetFormatPr defaultRowHeight="15" x14ac:dyDescent="0.25"/>
  <cols>
    <col min="1" max="1" width="23.7109375" style="66" customWidth="1"/>
    <col min="2" max="2" width="10.5703125" style="66" customWidth="1"/>
    <col min="3" max="3" width="15.140625" style="66" customWidth="1"/>
    <col min="4" max="4" width="9.85546875" style="171" bestFit="1" customWidth="1"/>
    <col min="5" max="5" width="15.7109375" style="66" customWidth="1"/>
    <col min="6" max="6" width="18.5703125" style="66" customWidth="1"/>
    <col min="7" max="7" width="7" style="171" bestFit="1" customWidth="1"/>
    <col min="8" max="10" width="9.28515625" style="66" bestFit="1" customWidth="1"/>
    <col min="11" max="11" width="7.85546875" style="66" customWidth="1"/>
    <col min="12" max="12" width="29" style="83" customWidth="1"/>
    <col min="13" max="24" width="12" style="66" customWidth="1"/>
    <col min="25" max="16384" width="9.140625" style="66"/>
  </cols>
  <sheetData>
    <row r="1" spans="1:24" s="76" customFormat="1" ht="64.5" x14ac:dyDescent="0.25">
      <c r="A1" s="63" t="s">
        <v>217</v>
      </c>
      <c r="B1" s="63" t="s">
        <v>184</v>
      </c>
      <c r="C1" s="63" t="s">
        <v>1</v>
      </c>
      <c r="D1" s="63" t="s">
        <v>216</v>
      </c>
      <c r="E1" s="63" t="s">
        <v>628</v>
      </c>
      <c r="F1" s="63" t="s">
        <v>194</v>
      </c>
      <c r="G1" s="63" t="s">
        <v>2</v>
      </c>
      <c r="H1" s="63" t="s">
        <v>218</v>
      </c>
      <c r="I1" s="63" t="s">
        <v>88</v>
      </c>
      <c r="J1" s="63" t="s">
        <v>89</v>
      </c>
      <c r="K1" s="63" t="s">
        <v>177</v>
      </c>
      <c r="L1" s="92" t="s">
        <v>288</v>
      </c>
      <c r="M1" s="137" t="s">
        <v>615</v>
      </c>
      <c r="N1" s="137" t="s">
        <v>616</v>
      </c>
      <c r="O1" s="137" t="s">
        <v>617</v>
      </c>
      <c r="P1" s="137" t="s">
        <v>620</v>
      </c>
      <c r="Q1" s="137" t="s">
        <v>619</v>
      </c>
      <c r="R1" s="137" t="s">
        <v>618</v>
      </c>
      <c r="S1" s="137" t="s">
        <v>620</v>
      </c>
      <c r="T1" s="137" t="s">
        <v>619</v>
      </c>
      <c r="U1" s="137" t="s">
        <v>618</v>
      </c>
      <c r="V1" s="137" t="s">
        <v>620</v>
      </c>
      <c r="W1" s="137" t="s">
        <v>619</v>
      </c>
      <c r="X1" s="137" t="s">
        <v>618</v>
      </c>
    </row>
    <row r="2" spans="1:24" s="76" customFormat="1" ht="39" x14ac:dyDescent="0.25">
      <c r="A2" s="143" t="s">
        <v>472</v>
      </c>
      <c r="B2" s="138" t="s">
        <v>473</v>
      </c>
      <c r="C2" s="143" t="s">
        <v>63</v>
      </c>
      <c r="D2" s="138" t="s">
        <v>28</v>
      </c>
      <c r="E2" s="143" t="s">
        <v>629</v>
      </c>
      <c r="F2" s="143" t="s">
        <v>630</v>
      </c>
      <c r="G2" s="138" t="s">
        <v>14</v>
      </c>
      <c r="H2" s="174" t="s">
        <v>193</v>
      </c>
      <c r="I2" s="174"/>
      <c r="J2" s="174"/>
      <c r="K2" s="174"/>
      <c r="L2" s="9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s="76" customFormat="1" x14ac:dyDescent="0.25">
      <c r="A3" s="143" t="s">
        <v>221</v>
      </c>
      <c r="B3" s="138" t="s">
        <v>474</v>
      </c>
      <c r="C3" s="143" t="s">
        <v>195</v>
      </c>
      <c r="D3" s="149" t="s">
        <v>12</v>
      </c>
      <c r="E3" s="143" t="s">
        <v>627</v>
      </c>
      <c r="F3" s="143" t="s">
        <v>196</v>
      </c>
      <c r="G3" s="138" t="s">
        <v>14</v>
      </c>
      <c r="H3" s="175" t="s">
        <v>622</v>
      </c>
      <c r="I3" s="175"/>
      <c r="J3" s="175"/>
      <c r="K3" s="175"/>
      <c r="L3" s="144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4" s="76" customFormat="1" ht="26.25" x14ac:dyDescent="0.25">
      <c r="A4" s="143" t="s">
        <v>222</v>
      </c>
      <c r="B4" s="138" t="s">
        <v>475</v>
      </c>
      <c r="C4" s="143" t="s">
        <v>10</v>
      </c>
      <c r="D4" s="149" t="s">
        <v>12</v>
      </c>
      <c r="E4" s="143" t="s">
        <v>197</v>
      </c>
      <c r="F4" s="75"/>
      <c r="G4" s="138" t="s">
        <v>14</v>
      </c>
      <c r="H4" s="175" t="s">
        <v>622</v>
      </c>
      <c r="I4" s="175"/>
      <c r="J4" s="175"/>
      <c r="K4" s="175"/>
      <c r="L4" s="144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4" s="76" customFormat="1" x14ac:dyDescent="0.25">
      <c r="A5" s="143" t="s">
        <v>223</v>
      </c>
      <c r="B5" s="138" t="s">
        <v>478</v>
      </c>
      <c r="C5" s="143" t="s">
        <v>198</v>
      </c>
      <c r="D5" s="149" t="s">
        <v>28</v>
      </c>
      <c r="E5" s="143" t="s">
        <v>200</v>
      </c>
      <c r="F5" s="143" t="s">
        <v>199</v>
      </c>
      <c r="G5" s="138" t="s">
        <v>14</v>
      </c>
      <c r="H5" s="175" t="s">
        <v>622</v>
      </c>
      <c r="I5" s="175"/>
      <c r="J5" s="175"/>
      <c r="K5" s="175"/>
      <c r="L5" s="144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1:24" s="76" customFormat="1" ht="39" x14ac:dyDescent="0.25">
      <c r="A6" s="143" t="s">
        <v>224</v>
      </c>
      <c r="B6" s="138" t="s">
        <v>556</v>
      </c>
      <c r="C6" s="143" t="s">
        <v>7</v>
      </c>
      <c r="D6" s="138" t="s">
        <v>12</v>
      </c>
      <c r="E6" s="143" t="s">
        <v>81</v>
      </c>
      <c r="F6" s="143" t="s">
        <v>84</v>
      </c>
      <c r="G6" s="138" t="s">
        <v>252</v>
      </c>
      <c r="H6" s="146">
        <v>317670</v>
      </c>
      <c r="I6" s="146">
        <v>133044</v>
      </c>
      <c r="J6" s="146">
        <v>90000</v>
      </c>
      <c r="K6" s="147">
        <f>(J6*100)/H6</f>
        <v>28.331287184814428</v>
      </c>
      <c r="L6" s="144" t="s">
        <v>253</v>
      </c>
      <c r="M6" s="148"/>
      <c r="N6" s="148"/>
      <c r="O6" s="148"/>
      <c r="P6" s="125">
        <v>317670</v>
      </c>
      <c r="Q6" s="125">
        <v>133044</v>
      </c>
      <c r="R6" s="125">
        <v>90000</v>
      </c>
      <c r="S6" s="148"/>
      <c r="T6" s="148"/>
      <c r="U6" s="148"/>
      <c r="V6" s="142"/>
      <c r="W6" s="142"/>
      <c r="X6" s="142"/>
    </row>
    <row r="7" spans="1:24" s="76" customFormat="1" ht="30" customHeight="1" x14ac:dyDescent="0.25">
      <c r="A7" s="143" t="s">
        <v>225</v>
      </c>
      <c r="B7" s="138" t="s">
        <v>477</v>
      </c>
      <c r="C7" s="143" t="s">
        <v>226</v>
      </c>
      <c r="D7" s="138" t="s">
        <v>12</v>
      </c>
      <c r="E7" s="143" t="s">
        <v>82</v>
      </c>
      <c r="F7" s="149" t="s">
        <v>14</v>
      </c>
      <c r="G7" s="138" t="s">
        <v>14</v>
      </c>
      <c r="H7" s="175" t="s">
        <v>622</v>
      </c>
      <c r="I7" s="175"/>
      <c r="J7" s="175"/>
      <c r="K7" s="175"/>
      <c r="L7" s="144"/>
      <c r="M7" s="148"/>
      <c r="N7" s="148"/>
      <c r="O7" s="148"/>
      <c r="P7" s="148"/>
      <c r="Q7" s="148"/>
      <c r="R7" s="148"/>
      <c r="S7" s="148"/>
      <c r="T7" s="148"/>
      <c r="U7" s="148"/>
      <c r="V7" s="142"/>
      <c r="W7" s="142"/>
      <c r="X7" s="142"/>
    </row>
    <row r="8" spans="1:24" s="76" customFormat="1" ht="60" customHeight="1" x14ac:dyDescent="0.25">
      <c r="A8" s="143" t="s">
        <v>220</v>
      </c>
      <c r="B8" s="138" t="s">
        <v>479</v>
      </c>
      <c r="C8" s="143" t="s">
        <v>9</v>
      </c>
      <c r="D8" s="138" t="s">
        <v>13</v>
      </c>
      <c r="E8" s="143" t="s">
        <v>83</v>
      </c>
      <c r="F8" s="143" t="s">
        <v>643</v>
      </c>
      <c r="G8" s="138" t="s">
        <v>14</v>
      </c>
      <c r="H8" s="175" t="s">
        <v>622</v>
      </c>
      <c r="I8" s="175"/>
      <c r="J8" s="175"/>
      <c r="K8" s="175"/>
      <c r="L8" s="150" t="s">
        <v>202</v>
      </c>
      <c r="M8" s="137"/>
      <c r="N8" s="137"/>
      <c r="O8" s="142"/>
      <c r="P8" s="137"/>
      <c r="Q8" s="148"/>
      <c r="R8" s="148"/>
      <c r="S8" s="148"/>
      <c r="T8" s="148"/>
      <c r="U8" s="148"/>
      <c r="V8" s="142"/>
      <c r="W8" s="142"/>
      <c r="X8" s="142"/>
    </row>
    <row r="9" spans="1:24" s="76" customFormat="1" ht="39" x14ac:dyDescent="0.25">
      <c r="A9" s="143" t="s">
        <v>480</v>
      </c>
      <c r="B9" s="138" t="s">
        <v>481</v>
      </c>
      <c r="C9" s="143" t="s">
        <v>10</v>
      </c>
      <c r="D9" s="138" t="s">
        <v>12</v>
      </c>
      <c r="E9" s="143" t="s">
        <v>86</v>
      </c>
      <c r="F9" s="145"/>
      <c r="G9" s="138" t="s">
        <v>252</v>
      </c>
      <c r="H9" s="146">
        <f>SUM(M9+P9)</f>
        <v>29500</v>
      </c>
      <c r="I9" s="146">
        <f>SUM(N9+Q9)</f>
        <v>26550</v>
      </c>
      <c r="J9" s="146">
        <f t="shared" ref="H9:J12" si="0">SUM(O9+R9+U9)</f>
        <v>16400</v>
      </c>
      <c r="K9" s="147">
        <f>(J9*100)/H9</f>
        <v>55.593220338983052</v>
      </c>
      <c r="L9" s="93" t="s">
        <v>209</v>
      </c>
      <c r="M9" s="148"/>
      <c r="N9" s="148"/>
      <c r="O9" s="148"/>
      <c r="P9" s="148">
        <v>29500</v>
      </c>
      <c r="Q9" s="148">
        <v>26550</v>
      </c>
      <c r="R9" s="148">
        <v>2400</v>
      </c>
      <c r="S9" s="125">
        <v>17990</v>
      </c>
      <c r="T9" s="125">
        <v>14770</v>
      </c>
      <c r="U9" s="126">
        <v>14000</v>
      </c>
      <c r="V9" s="142"/>
      <c r="W9" s="142"/>
      <c r="X9" s="142"/>
    </row>
    <row r="10" spans="1:24" s="76" customFormat="1" ht="26.25" x14ac:dyDescent="0.25">
      <c r="A10" s="143" t="s">
        <v>228</v>
      </c>
      <c r="B10" s="138" t="s">
        <v>490</v>
      </c>
      <c r="C10" s="143" t="s">
        <v>23</v>
      </c>
      <c r="D10" s="138" t="s">
        <v>12</v>
      </c>
      <c r="E10" s="143" t="s">
        <v>96</v>
      </c>
      <c r="F10" s="143" t="s">
        <v>280</v>
      </c>
      <c r="G10" s="138" t="s">
        <v>252</v>
      </c>
      <c r="H10" s="146">
        <f t="shared" si="0"/>
        <v>67513</v>
      </c>
      <c r="I10" s="146">
        <f t="shared" si="0"/>
        <v>32200</v>
      </c>
      <c r="J10" s="146">
        <f t="shared" si="0"/>
        <v>9700</v>
      </c>
      <c r="K10" s="147">
        <f t="shared" ref="K10:K49" si="1">(J10*100)/H10</f>
        <v>14.367603276406026</v>
      </c>
      <c r="L10" s="151" t="s">
        <v>255</v>
      </c>
      <c r="M10" s="148">
        <v>26590</v>
      </c>
      <c r="N10" s="148">
        <v>16700</v>
      </c>
      <c r="O10" s="148">
        <v>0</v>
      </c>
      <c r="P10" s="148">
        <v>40923</v>
      </c>
      <c r="Q10" s="148">
        <v>15500</v>
      </c>
      <c r="R10" s="148">
        <v>9700</v>
      </c>
      <c r="S10" s="148"/>
      <c r="T10" s="148"/>
      <c r="U10" s="148"/>
      <c r="V10" s="142"/>
      <c r="W10" s="142"/>
      <c r="X10" s="142"/>
    </row>
    <row r="11" spans="1:24" s="76" customFormat="1" ht="26.25" x14ac:dyDescent="0.25">
      <c r="A11" s="143" t="s">
        <v>229</v>
      </c>
      <c r="B11" s="138" t="s">
        <v>484</v>
      </c>
      <c r="C11" s="143" t="s">
        <v>24</v>
      </c>
      <c r="D11" s="138" t="s">
        <v>13</v>
      </c>
      <c r="E11" s="143" t="s">
        <v>98</v>
      </c>
      <c r="F11" s="143" t="s">
        <v>281</v>
      </c>
      <c r="G11" s="138" t="s">
        <v>252</v>
      </c>
      <c r="H11" s="146">
        <f>SUM(M11+P11)</f>
        <v>123660</v>
      </c>
      <c r="I11" s="146">
        <f>SUM(N11+Q11)</f>
        <v>85435</v>
      </c>
      <c r="J11" s="146">
        <f t="shared" si="0"/>
        <v>34290</v>
      </c>
      <c r="K11" s="147">
        <f t="shared" si="1"/>
        <v>27.729257641921397</v>
      </c>
      <c r="L11" s="94" t="s">
        <v>254</v>
      </c>
      <c r="M11" s="148">
        <v>38360</v>
      </c>
      <c r="N11" s="148">
        <v>26915</v>
      </c>
      <c r="O11" s="148">
        <v>6190</v>
      </c>
      <c r="P11" s="148">
        <v>85300</v>
      </c>
      <c r="Q11" s="148">
        <v>58520</v>
      </c>
      <c r="R11" s="148">
        <v>18800</v>
      </c>
      <c r="S11" s="150">
        <v>12845</v>
      </c>
      <c r="T11" s="150">
        <v>10770</v>
      </c>
      <c r="U11" s="150">
        <v>9300</v>
      </c>
      <c r="V11" s="142"/>
      <c r="W11" s="142"/>
      <c r="X11" s="142"/>
    </row>
    <row r="12" spans="1:24" s="76" customFormat="1" ht="26.25" x14ac:dyDescent="0.25">
      <c r="A12" s="143" t="s">
        <v>304</v>
      </c>
      <c r="B12" s="138" t="s">
        <v>489</v>
      </c>
      <c r="C12" s="143" t="s">
        <v>25</v>
      </c>
      <c r="D12" s="138" t="s">
        <v>13</v>
      </c>
      <c r="E12" s="143" t="s">
        <v>100</v>
      </c>
      <c r="F12" s="143" t="s">
        <v>101</v>
      </c>
      <c r="G12" s="138" t="s">
        <v>252</v>
      </c>
      <c r="H12" s="146">
        <f t="shared" si="0"/>
        <v>52320</v>
      </c>
      <c r="I12" s="146">
        <f t="shared" si="0"/>
        <v>45580</v>
      </c>
      <c r="J12" s="146">
        <f t="shared" si="0"/>
        <v>16000</v>
      </c>
      <c r="K12" s="147">
        <f t="shared" si="1"/>
        <v>30.581039755351682</v>
      </c>
      <c r="L12" s="151" t="s">
        <v>256</v>
      </c>
      <c r="M12" s="148"/>
      <c r="N12" s="148"/>
      <c r="O12" s="148"/>
      <c r="P12" s="148">
        <v>52320</v>
      </c>
      <c r="Q12" s="148">
        <v>45580</v>
      </c>
      <c r="R12" s="148">
        <v>16000</v>
      </c>
      <c r="S12" s="148"/>
      <c r="T12" s="148"/>
      <c r="U12" s="148"/>
      <c r="V12" s="142"/>
      <c r="W12" s="142"/>
      <c r="X12" s="142"/>
    </row>
    <row r="13" spans="1:24" s="76" customFormat="1" x14ac:dyDescent="0.25">
      <c r="A13" s="143" t="s">
        <v>303</v>
      </c>
      <c r="B13" s="138" t="s">
        <v>482</v>
      </c>
      <c r="C13" s="143" t="s">
        <v>25</v>
      </c>
      <c r="D13" s="138" t="s">
        <v>12</v>
      </c>
      <c r="E13" s="143" t="s">
        <v>100</v>
      </c>
      <c r="F13" s="143" t="s">
        <v>629</v>
      </c>
      <c r="G13" s="152" t="s">
        <v>15</v>
      </c>
      <c r="H13" s="146">
        <f>SUM(M13+P13)</f>
        <v>22055</v>
      </c>
      <c r="I13" s="146">
        <f t="shared" ref="I13:J13" si="2">SUM(N13+Q13+T13)</f>
        <v>19570</v>
      </c>
      <c r="J13" s="146">
        <f t="shared" si="2"/>
        <v>0</v>
      </c>
      <c r="K13" s="147">
        <f t="shared" si="1"/>
        <v>0</v>
      </c>
      <c r="L13" s="151" t="s">
        <v>257</v>
      </c>
      <c r="M13" s="148">
        <v>15130</v>
      </c>
      <c r="N13" s="148">
        <v>13410</v>
      </c>
      <c r="O13" s="148">
        <v>0</v>
      </c>
      <c r="P13" s="148">
        <v>6925</v>
      </c>
      <c r="Q13" s="148">
        <v>6160</v>
      </c>
      <c r="R13" s="148">
        <v>0</v>
      </c>
      <c r="S13" s="148"/>
      <c r="T13" s="148"/>
      <c r="U13" s="148"/>
      <c r="V13" s="142"/>
      <c r="W13" s="142"/>
      <c r="X13" s="142"/>
    </row>
    <row r="14" spans="1:24" s="76" customFormat="1" ht="26.25" x14ac:dyDescent="0.25">
      <c r="A14" s="143" t="s">
        <v>230</v>
      </c>
      <c r="B14" s="138" t="s">
        <v>557</v>
      </c>
      <c r="C14" s="143" t="s">
        <v>26</v>
      </c>
      <c r="D14" s="138" t="s">
        <v>28</v>
      </c>
      <c r="E14" s="143" t="s">
        <v>631</v>
      </c>
      <c r="F14" s="143" t="s">
        <v>632</v>
      </c>
      <c r="G14" s="138" t="s">
        <v>252</v>
      </c>
      <c r="H14" s="146">
        <f>SUM(M14+P14)</f>
        <v>80520</v>
      </c>
      <c r="I14" s="146">
        <f>SUM(N14+Q14+T14)</f>
        <v>28750</v>
      </c>
      <c r="J14" s="146">
        <f>SUM(O14+R14+U14)</f>
        <v>28000</v>
      </c>
      <c r="K14" s="147">
        <f>(J14*100)/H14</f>
        <v>34.773969200198707</v>
      </c>
      <c r="L14" s="151" t="s">
        <v>211</v>
      </c>
      <c r="M14" s="148"/>
      <c r="N14" s="148"/>
      <c r="O14" s="148"/>
      <c r="P14" s="148">
        <v>80520</v>
      </c>
      <c r="Q14" s="148">
        <v>28750</v>
      </c>
      <c r="R14" s="148">
        <v>28000</v>
      </c>
      <c r="S14" s="148"/>
      <c r="T14" s="148"/>
      <c r="U14" s="148"/>
      <c r="V14" s="142"/>
      <c r="W14" s="142"/>
      <c r="X14" s="142"/>
    </row>
    <row r="15" spans="1:24" s="76" customFormat="1" ht="26.25" x14ac:dyDescent="0.25">
      <c r="A15" s="143" t="s">
        <v>305</v>
      </c>
      <c r="B15" s="138" t="s">
        <v>485</v>
      </c>
      <c r="C15" s="143" t="s">
        <v>25</v>
      </c>
      <c r="D15" s="138" t="s">
        <v>12</v>
      </c>
      <c r="E15" s="143" t="s">
        <v>104</v>
      </c>
      <c r="F15" s="143" t="s">
        <v>100</v>
      </c>
      <c r="G15" s="138" t="s">
        <v>14</v>
      </c>
      <c r="H15" s="174" t="s">
        <v>193</v>
      </c>
      <c r="I15" s="174"/>
      <c r="J15" s="174"/>
      <c r="K15" s="174"/>
      <c r="L15" s="144"/>
      <c r="M15" s="148"/>
      <c r="N15" s="148"/>
      <c r="O15" s="148"/>
      <c r="P15" s="148"/>
      <c r="Q15" s="148"/>
      <c r="R15" s="148"/>
      <c r="S15" s="148"/>
      <c r="T15" s="148"/>
      <c r="U15" s="148"/>
      <c r="V15" s="142"/>
      <c r="W15" s="142"/>
      <c r="X15" s="142"/>
    </row>
    <row r="16" spans="1:24" s="76" customFormat="1" ht="26.25" x14ac:dyDescent="0.25">
      <c r="A16" s="143" t="s">
        <v>469</v>
      </c>
      <c r="B16" s="138" t="s">
        <v>483</v>
      </c>
      <c r="C16" s="143" t="s">
        <v>27</v>
      </c>
      <c r="D16" s="138" t="s">
        <v>12</v>
      </c>
      <c r="E16" s="143" t="s">
        <v>105</v>
      </c>
      <c r="F16" s="143" t="s">
        <v>286</v>
      </c>
      <c r="G16" s="138" t="s">
        <v>252</v>
      </c>
      <c r="H16" s="146">
        <f t="shared" ref="H16:J16" si="3">SUM(M16+P16+S16)</f>
        <v>102301</v>
      </c>
      <c r="I16" s="146">
        <f t="shared" si="3"/>
        <v>90437</v>
      </c>
      <c r="J16" s="146">
        <f t="shared" si="3"/>
        <v>27600</v>
      </c>
      <c r="K16" s="147">
        <f t="shared" si="1"/>
        <v>26.979208414385003</v>
      </c>
      <c r="L16" s="151" t="s">
        <v>212</v>
      </c>
      <c r="M16" s="148">
        <v>17001</v>
      </c>
      <c r="N16" s="148">
        <v>16137</v>
      </c>
      <c r="O16" s="148">
        <v>7600</v>
      </c>
      <c r="P16" s="148">
        <v>85300</v>
      </c>
      <c r="Q16" s="148">
        <v>74300</v>
      </c>
      <c r="R16" s="148">
        <v>20000</v>
      </c>
      <c r="S16" s="148"/>
      <c r="T16" s="148"/>
      <c r="U16" s="148"/>
      <c r="V16" s="142"/>
      <c r="W16" s="142"/>
      <c r="X16" s="142"/>
    </row>
    <row r="17" spans="1:24" s="76" customFormat="1" ht="26.25" x14ac:dyDescent="0.25">
      <c r="A17" s="143" t="s">
        <v>476</v>
      </c>
      <c r="B17" s="138" t="s">
        <v>558</v>
      </c>
      <c r="C17" s="143" t="s">
        <v>241</v>
      </c>
      <c r="D17" s="138" t="s">
        <v>28</v>
      </c>
      <c r="E17" s="143" t="s">
        <v>633</v>
      </c>
      <c r="F17" s="143" t="s">
        <v>644</v>
      </c>
      <c r="G17" s="138" t="s">
        <v>252</v>
      </c>
      <c r="H17" s="138">
        <v>131715</v>
      </c>
      <c r="I17" s="138">
        <v>24495</v>
      </c>
      <c r="J17" s="138">
        <v>10000</v>
      </c>
      <c r="K17" s="147">
        <f>(J17*100)/H17</f>
        <v>7.5921497171924228</v>
      </c>
      <c r="L17" s="144" t="s">
        <v>243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2"/>
      <c r="W17" s="142"/>
      <c r="X17" s="142"/>
    </row>
    <row r="18" spans="1:24" s="76" customFormat="1" x14ac:dyDescent="0.25">
      <c r="A18" s="143" t="s">
        <v>486</v>
      </c>
      <c r="B18" s="138">
        <v>6.7201300000000002</v>
      </c>
      <c r="C18" s="143" t="s">
        <v>36</v>
      </c>
      <c r="D18" s="138" t="s">
        <v>12</v>
      </c>
      <c r="E18" s="143" t="s">
        <v>109</v>
      </c>
      <c r="F18" s="143" t="s">
        <v>282</v>
      </c>
      <c r="G18" s="138" t="s">
        <v>252</v>
      </c>
      <c r="H18" s="146">
        <f t="shared" ref="H18:H22" si="4">SUM(M18+P18+S18)</f>
        <v>29000</v>
      </c>
      <c r="I18" s="146">
        <f t="shared" ref="I18:J23" si="5">SUM(N18+Q18+T18)</f>
        <v>9000</v>
      </c>
      <c r="J18" s="146">
        <f t="shared" si="5"/>
        <v>7900</v>
      </c>
      <c r="K18" s="147">
        <f t="shared" si="1"/>
        <v>27.241379310344829</v>
      </c>
      <c r="L18" s="151" t="s">
        <v>214</v>
      </c>
      <c r="M18" s="148"/>
      <c r="N18" s="148"/>
      <c r="O18" s="148"/>
      <c r="P18" s="148">
        <v>29000</v>
      </c>
      <c r="Q18" s="148">
        <v>9000</v>
      </c>
      <c r="R18" s="148">
        <v>7900</v>
      </c>
      <c r="S18" s="148"/>
      <c r="T18" s="148"/>
      <c r="U18" s="148"/>
      <c r="V18" s="142"/>
      <c r="W18" s="142"/>
      <c r="X18" s="142"/>
    </row>
    <row r="19" spans="1:24" s="76" customFormat="1" ht="39" x14ac:dyDescent="0.25">
      <c r="A19" s="143" t="s">
        <v>231</v>
      </c>
      <c r="B19" s="149" t="s">
        <v>561</v>
      </c>
      <c r="C19" s="143" t="s">
        <v>37</v>
      </c>
      <c r="D19" s="138" t="s">
        <v>28</v>
      </c>
      <c r="E19" s="143" t="s">
        <v>192</v>
      </c>
      <c r="F19" s="143" t="s">
        <v>645</v>
      </c>
      <c r="G19" s="138" t="s">
        <v>252</v>
      </c>
      <c r="H19" s="176">
        <v>432195</v>
      </c>
      <c r="I19" s="176">
        <v>40000</v>
      </c>
      <c r="J19" s="176">
        <v>29700</v>
      </c>
      <c r="K19" s="147">
        <f t="shared" si="1"/>
        <v>6.8718981015513831</v>
      </c>
      <c r="L19" s="151" t="s">
        <v>213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2"/>
      <c r="W19" s="142"/>
      <c r="X19" s="142"/>
    </row>
    <row r="20" spans="1:24" s="76" customFormat="1" ht="26.25" x14ac:dyDescent="0.25">
      <c r="A20" s="143" t="s">
        <v>232</v>
      </c>
      <c r="B20" s="138" t="s">
        <v>491</v>
      </c>
      <c r="C20" s="143" t="s">
        <v>38</v>
      </c>
      <c r="D20" s="138" t="s">
        <v>12</v>
      </c>
      <c r="E20" s="143" t="s">
        <v>111</v>
      </c>
      <c r="F20" s="143" t="s">
        <v>282</v>
      </c>
      <c r="G20" s="138" t="s">
        <v>252</v>
      </c>
      <c r="H20" s="146">
        <f t="shared" si="4"/>
        <v>53121</v>
      </c>
      <c r="I20" s="146">
        <f t="shared" si="5"/>
        <v>19450</v>
      </c>
      <c r="J20" s="146">
        <f t="shared" si="5"/>
        <v>14850</v>
      </c>
      <c r="K20" s="147">
        <f t="shared" si="1"/>
        <v>27.955046026994975</v>
      </c>
      <c r="L20" s="151" t="s">
        <v>258</v>
      </c>
      <c r="M20" s="148"/>
      <c r="N20" s="148"/>
      <c r="O20" s="148"/>
      <c r="P20" s="153">
        <v>53121</v>
      </c>
      <c r="Q20" s="150">
        <v>19450</v>
      </c>
      <c r="R20" s="150">
        <v>14850</v>
      </c>
      <c r="S20" s="148"/>
      <c r="T20" s="148"/>
      <c r="U20" s="148"/>
      <c r="V20" s="142"/>
      <c r="W20" s="142"/>
      <c r="X20" s="142"/>
    </row>
    <row r="21" spans="1:24" s="76" customFormat="1" ht="39" x14ac:dyDescent="0.25">
      <c r="A21" s="143" t="s">
        <v>487</v>
      </c>
      <c r="B21" s="138" t="s">
        <v>492</v>
      </c>
      <c r="C21" s="143" t="s">
        <v>39</v>
      </c>
      <c r="D21" s="138" t="s">
        <v>13</v>
      </c>
      <c r="E21" s="143" t="s">
        <v>112</v>
      </c>
      <c r="F21" s="143" t="s">
        <v>656</v>
      </c>
      <c r="G21" s="138" t="s">
        <v>252</v>
      </c>
      <c r="H21" s="146">
        <f t="shared" si="4"/>
        <v>75044</v>
      </c>
      <c r="I21" s="146">
        <f t="shared" si="5"/>
        <v>48680</v>
      </c>
      <c r="J21" s="146">
        <f t="shared" si="5"/>
        <v>36600</v>
      </c>
      <c r="K21" s="147">
        <f t="shared" si="1"/>
        <v>48.77138745269442</v>
      </c>
      <c r="L21" s="151" t="s">
        <v>259</v>
      </c>
      <c r="M21" s="148"/>
      <c r="N21" s="148"/>
      <c r="O21" s="148"/>
      <c r="P21" s="150">
        <v>75044</v>
      </c>
      <c r="Q21" s="150">
        <v>48680</v>
      </c>
      <c r="R21" s="150">
        <v>36600</v>
      </c>
      <c r="S21" s="148"/>
      <c r="T21" s="148"/>
      <c r="U21" s="148"/>
      <c r="V21" s="142"/>
      <c r="W21" s="142"/>
      <c r="X21" s="142"/>
    </row>
    <row r="22" spans="1:24" s="76" customFormat="1" ht="39" x14ac:dyDescent="0.25">
      <c r="A22" s="143" t="s">
        <v>488</v>
      </c>
      <c r="B22" s="138" t="s">
        <v>509</v>
      </c>
      <c r="C22" s="143" t="s">
        <v>40</v>
      </c>
      <c r="D22" s="138" t="s">
        <v>12</v>
      </c>
      <c r="E22" s="143" t="s">
        <v>113</v>
      </c>
      <c r="F22" s="143" t="s">
        <v>119</v>
      </c>
      <c r="G22" s="138" t="s">
        <v>252</v>
      </c>
      <c r="H22" s="146">
        <f t="shared" si="4"/>
        <v>102754</v>
      </c>
      <c r="I22" s="146">
        <f t="shared" si="5"/>
        <v>54179</v>
      </c>
      <c r="J22" s="146">
        <f t="shared" si="5"/>
        <v>39050</v>
      </c>
      <c r="K22" s="147">
        <f t="shared" si="1"/>
        <v>38.003386729470385</v>
      </c>
      <c r="L22" s="151" t="s">
        <v>260</v>
      </c>
      <c r="M22" s="148"/>
      <c r="N22" s="148"/>
      <c r="O22" s="148"/>
      <c r="P22" s="150">
        <v>40293</v>
      </c>
      <c r="Q22" s="150">
        <v>23499</v>
      </c>
      <c r="R22" s="150">
        <v>14300</v>
      </c>
      <c r="S22" s="150">
        <v>62461</v>
      </c>
      <c r="T22" s="150">
        <v>30680</v>
      </c>
      <c r="U22" s="150">
        <v>24750</v>
      </c>
      <c r="V22" s="142"/>
      <c r="W22" s="142"/>
      <c r="X22" s="142"/>
    </row>
    <row r="23" spans="1:24" s="76" customFormat="1" ht="48" customHeight="1" x14ac:dyDescent="0.25">
      <c r="A23" s="143" t="s">
        <v>233</v>
      </c>
      <c r="B23" s="138" t="s">
        <v>541</v>
      </c>
      <c r="C23" s="143" t="s">
        <v>41</v>
      </c>
      <c r="D23" s="138" t="s">
        <v>13</v>
      </c>
      <c r="E23" s="143" t="s">
        <v>114</v>
      </c>
      <c r="F23" s="143" t="s">
        <v>646</v>
      </c>
      <c r="G23" s="138" t="s">
        <v>252</v>
      </c>
      <c r="H23" s="146">
        <f>SUM(S23)</f>
        <v>165073</v>
      </c>
      <c r="I23" s="146">
        <f>SUM(Q23)</f>
        <v>47980</v>
      </c>
      <c r="J23" s="146">
        <f t="shared" si="5"/>
        <v>55000</v>
      </c>
      <c r="K23" s="147">
        <f t="shared" si="1"/>
        <v>33.318592380340817</v>
      </c>
      <c r="L23" s="151" t="s">
        <v>261</v>
      </c>
      <c r="M23" s="148"/>
      <c r="N23" s="148"/>
      <c r="O23" s="148"/>
      <c r="P23" s="150">
        <v>83985</v>
      </c>
      <c r="Q23" s="150">
        <v>47980</v>
      </c>
      <c r="R23" s="150">
        <v>20000</v>
      </c>
      <c r="S23" s="150">
        <v>165073</v>
      </c>
      <c r="T23" s="150">
        <v>35616</v>
      </c>
      <c r="U23" s="150">
        <v>35000</v>
      </c>
      <c r="V23" s="142"/>
      <c r="W23" s="142"/>
      <c r="X23" s="142"/>
    </row>
    <row r="24" spans="1:24" s="76" customFormat="1" ht="64.5" x14ac:dyDescent="0.25">
      <c r="A24" s="143" t="s">
        <v>219</v>
      </c>
      <c r="B24" s="138" t="s">
        <v>493</v>
      </c>
      <c r="C24" s="143" t="s">
        <v>42</v>
      </c>
      <c r="D24" s="138" t="s">
        <v>13</v>
      </c>
      <c r="E24" s="143" t="s">
        <v>115</v>
      </c>
      <c r="F24" s="143" t="s">
        <v>647</v>
      </c>
      <c r="G24" s="138" t="s">
        <v>252</v>
      </c>
      <c r="H24" s="146">
        <f>SUM(M24+S24)</f>
        <v>218796</v>
      </c>
      <c r="I24" s="146">
        <f>SUM(N24+Q24)</f>
        <v>118487</v>
      </c>
      <c r="J24" s="146">
        <f>SUM(O24+R24+U24)</f>
        <v>50200</v>
      </c>
      <c r="K24" s="147">
        <f t="shared" si="1"/>
        <v>22.943746686411085</v>
      </c>
      <c r="L24" s="151" t="s">
        <v>234</v>
      </c>
      <c r="M24" s="150">
        <v>48810</v>
      </c>
      <c r="N24" s="150">
        <v>32577</v>
      </c>
      <c r="O24" s="150">
        <v>17400</v>
      </c>
      <c r="P24" s="150">
        <v>169986</v>
      </c>
      <c r="Q24" s="150">
        <v>85910</v>
      </c>
      <c r="R24" s="150">
        <v>29000</v>
      </c>
      <c r="S24" s="150">
        <v>169986</v>
      </c>
      <c r="T24" s="150">
        <v>41910</v>
      </c>
      <c r="U24" s="150">
        <v>3800</v>
      </c>
      <c r="V24" s="142"/>
      <c r="W24" s="142"/>
      <c r="X24" s="142"/>
    </row>
    <row r="25" spans="1:24" s="76" customFormat="1" ht="26.25" x14ac:dyDescent="0.25">
      <c r="A25" s="154" t="s">
        <v>494</v>
      </c>
      <c r="B25" s="138" t="s">
        <v>504</v>
      </c>
      <c r="C25" s="143" t="s">
        <v>55</v>
      </c>
      <c r="D25" s="138" t="s">
        <v>12</v>
      </c>
      <c r="E25" s="143" t="s">
        <v>122</v>
      </c>
      <c r="F25" s="149" t="s">
        <v>14</v>
      </c>
      <c r="G25" s="138" t="s">
        <v>252</v>
      </c>
      <c r="H25" s="146">
        <f t="shared" ref="H25" si="6">SUM(M25+P25+S25)</f>
        <v>566386</v>
      </c>
      <c r="I25" s="146">
        <f t="shared" ref="I25:J35" si="7">SUM(N25+Q25+T25)</f>
        <v>119800</v>
      </c>
      <c r="J25" s="146">
        <f t="shared" si="7"/>
        <v>30000</v>
      </c>
      <c r="K25" s="147">
        <f t="shared" si="1"/>
        <v>5.2967410917642734</v>
      </c>
      <c r="L25" s="151" t="s">
        <v>205</v>
      </c>
      <c r="M25" s="148"/>
      <c r="N25" s="148"/>
      <c r="O25" s="148"/>
      <c r="P25" s="125">
        <v>566386</v>
      </c>
      <c r="Q25" s="125">
        <v>119800</v>
      </c>
      <c r="R25" s="125">
        <v>30000</v>
      </c>
      <c r="S25" s="148"/>
      <c r="T25" s="148"/>
      <c r="U25" s="148"/>
      <c r="V25" s="142"/>
      <c r="W25" s="142"/>
      <c r="X25" s="142"/>
    </row>
    <row r="26" spans="1:24" s="76" customFormat="1" ht="26.25" x14ac:dyDescent="0.25">
      <c r="A26" s="143" t="s">
        <v>235</v>
      </c>
      <c r="B26" s="138" t="s">
        <v>540</v>
      </c>
      <c r="C26" s="143" t="s">
        <v>56</v>
      </c>
      <c r="D26" s="138" t="s">
        <v>12</v>
      </c>
      <c r="E26" s="143" t="s">
        <v>123</v>
      </c>
      <c r="F26" s="149" t="s">
        <v>14</v>
      </c>
      <c r="G26" s="138" t="s">
        <v>15</v>
      </c>
      <c r="H26" s="146">
        <f t="shared" ref="H26:J41" si="8">SUM(M26+P26+S26)</f>
        <v>98600</v>
      </c>
      <c r="I26" s="146">
        <f t="shared" si="7"/>
        <v>86000</v>
      </c>
      <c r="J26" s="146">
        <f t="shared" si="7"/>
        <v>0</v>
      </c>
      <c r="K26" s="147">
        <v>0</v>
      </c>
      <c r="L26" s="155" t="s">
        <v>262</v>
      </c>
      <c r="M26" s="148"/>
      <c r="N26" s="148"/>
      <c r="O26" s="148"/>
      <c r="P26" s="150">
        <v>98600</v>
      </c>
      <c r="Q26" s="150">
        <v>86000</v>
      </c>
      <c r="R26" s="150">
        <v>0</v>
      </c>
      <c r="S26" s="148"/>
      <c r="T26" s="148"/>
      <c r="U26" s="148"/>
      <c r="V26" s="142"/>
      <c r="W26" s="142"/>
      <c r="X26" s="142"/>
    </row>
    <row r="27" spans="1:24" s="76" customFormat="1" ht="26.25" x14ac:dyDescent="0.25">
      <c r="A27" s="143" t="s">
        <v>236</v>
      </c>
      <c r="B27" s="138" t="s">
        <v>505</v>
      </c>
      <c r="C27" s="143" t="s">
        <v>57</v>
      </c>
      <c r="D27" s="138" t="s">
        <v>12</v>
      </c>
      <c r="E27" s="143" t="s">
        <v>124</v>
      </c>
      <c r="F27" s="143" t="s">
        <v>130</v>
      </c>
      <c r="G27" s="138" t="s">
        <v>252</v>
      </c>
      <c r="H27" s="146">
        <f t="shared" si="8"/>
        <v>89752</v>
      </c>
      <c r="I27" s="146">
        <f t="shared" si="7"/>
        <v>44452</v>
      </c>
      <c r="J27" s="146">
        <f t="shared" si="7"/>
        <v>25000</v>
      </c>
      <c r="K27" s="147">
        <f t="shared" si="1"/>
        <v>27.854532489526697</v>
      </c>
      <c r="L27" s="155" t="s">
        <v>263</v>
      </c>
      <c r="M27" s="148"/>
      <c r="N27" s="148"/>
      <c r="O27" s="148"/>
      <c r="P27" s="150">
        <v>89752</v>
      </c>
      <c r="Q27" s="150">
        <v>44452</v>
      </c>
      <c r="R27" s="150">
        <v>25000</v>
      </c>
      <c r="S27" s="148"/>
      <c r="T27" s="148"/>
      <c r="U27" s="148"/>
      <c r="V27" s="142"/>
      <c r="W27" s="142"/>
      <c r="X27" s="142"/>
    </row>
    <row r="28" spans="1:24" s="76" customFormat="1" ht="26.25" x14ac:dyDescent="0.25">
      <c r="A28" s="143" t="s">
        <v>237</v>
      </c>
      <c r="B28" s="138" t="s">
        <v>506</v>
      </c>
      <c r="C28" s="143" t="s">
        <v>58</v>
      </c>
      <c r="D28" s="138" t="s">
        <v>12</v>
      </c>
      <c r="E28" s="143" t="s">
        <v>125</v>
      </c>
      <c r="F28" s="143" t="s">
        <v>283</v>
      </c>
      <c r="G28" s="138" t="s">
        <v>252</v>
      </c>
      <c r="H28" s="146">
        <f t="shared" si="8"/>
        <v>96770</v>
      </c>
      <c r="I28" s="146">
        <f t="shared" si="7"/>
        <v>52410</v>
      </c>
      <c r="J28" s="146">
        <f t="shared" si="7"/>
        <v>20000</v>
      </c>
      <c r="K28" s="147">
        <f t="shared" si="1"/>
        <v>20.667562261031311</v>
      </c>
      <c r="L28" s="155" t="s">
        <v>215</v>
      </c>
      <c r="M28" s="148"/>
      <c r="N28" s="148"/>
      <c r="O28" s="148"/>
      <c r="P28" s="150">
        <v>96770</v>
      </c>
      <c r="Q28" s="150">
        <v>52410</v>
      </c>
      <c r="R28" s="150">
        <v>20000</v>
      </c>
      <c r="S28" s="148"/>
      <c r="T28" s="148"/>
      <c r="U28" s="148"/>
      <c r="V28" s="142"/>
      <c r="W28" s="142"/>
      <c r="X28" s="142"/>
    </row>
    <row r="29" spans="1:24" s="76" customFormat="1" ht="26.25" x14ac:dyDescent="0.25">
      <c r="A29" s="143" t="s">
        <v>495</v>
      </c>
      <c r="B29" s="138" t="s">
        <v>507</v>
      </c>
      <c r="C29" s="143" t="s">
        <v>59</v>
      </c>
      <c r="D29" s="138" t="s">
        <v>12</v>
      </c>
      <c r="E29" s="143" t="s">
        <v>126</v>
      </c>
      <c r="F29" s="149" t="s">
        <v>14</v>
      </c>
      <c r="G29" s="138" t="s">
        <v>252</v>
      </c>
      <c r="H29" s="146">
        <f t="shared" si="8"/>
        <v>91469</v>
      </c>
      <c r="I29" s="146">
        <f t="shared" si="7"/>
        <v>81060</v>
      </c>
      <c r="J29" s="146">
        <f t="shared" si="7"/>
        <v>47200</v>
      </c>
      <c r="K29" s="147">
        <f t="shared" si="1"/>
        <v>51.60218216007609</v>
      </c>
      <c r="L29" s="155" t="s">
        <v>264</v>
      </c>
      <c r="M29" s="127">
        <v>18999</v>
      </c>
      <c r="N29" s="127">
        <v>16590</v>
      </c>
      <c r="O29" s="127">
        <v>15000</v>
      </c>
      <c r="P29" s="156">
        <v>37650</v>
      </c>
      <c r="Q29" s="156">
        <v>33150</v>
      </c>
      <c r="R29" s="156">
        <v>20000</v>
      </c>
      <c r="S29" s="127">
        <v>34820</v>
      </c>
      <c r="T29" s="128">
        <v>31320</v>
      </c>
      <c r="U29" s="127">
        <v>12200</v>
      </c>
      <c r="V29" s="142"/>
      <c r="W29" s="142"/>
      <c r="X29" s="142"/>
    </row>
    <row r="30" spans="1:24" s="76" customFormat="1" ht="81.75" customHeight="1" x14ac:dyDescent="0.25">
      <c r="A30" s="143" t="s">
        <v>496</v>
      </c>
      <c r="B30" s="138" t="s">
        <v>508</v>
      </c>
      <c r="C30" s="143" t="s">
        <v>60</v>
      </c>
      <c r="D30" s="138" t="s">
        <v>13</v>
      </c>
      <c r="E30" s="143" t="s">
        <v>98</v>
      </c>
      <c r="F30" s="143" t="s">
        <v>651</v>
      </c>
      <c r="G30" s="138" t="s">
        <v>252</v>
      </c>
      <c r="H30" s="146">
        <f t="shared" si="8"/>
        <v>82820</v>
      </c>
      <c r="I30" s="146">
        <f t="shared" si="7"/>
        <v>52940</v>
      </c>
      <c r="J30" s="146">
        <f t="shared" si="7"/>
        <v>45100</v>
      </c>
      <c r="K30" s="147">
        <f t="shared" si="1"/>
        <v>54.455445544554458</v>
      </c>
      <c r="L30" s="155" t="s">
        <v>265</v>
      </c>
      <c r="M30" s="150">
        <v>6720</v>
      </c>
      <c r="N30" s="150">
        <v>4640</v>
      </c>
      <c r="O30" s="150">
        <v>3500</v>
      </c>
      <c r="P30" s="153">
        <v>74400</v>
      </c>
      <c r="Q30" s="150">
        <v>46900</v>
      </c>
      <c r="R30" s="153">
        <v>41600</v>
      </c>
      <c r="S30" s="150">
        <v>1700</v>
      </c>
      <c r="T30" s="153">
        <v>1400</v>
      </c>
      <c r="U30" s="150">
        <v>0</v>
      </c>
      <c r="V30" s="142"/>
      <c r="W30" s="142"/>
      <c r="X30" s="142"/>
    </row>
    <row r="31" spans="1:24" s="76" customFormat="1" ht="26.25" x14ac:dyDescent="0.25">
      <c r="A31" s="143" t="s">
        <v>497</v>
      </c>
      <c r="B31" s="138" t="s">
        <v>509</v>
      </c>
      <c r="C31" s="143" t="s">
        <v>61</v>
      </c>
      <c r="D31" s="138" t="s">
        <v>12</v>
      </c>
      <c r="E31" s="143" t="s">
        <v>127</v>
      </c>
      <c r="F31" s="143" t="s">
        <v>652</v>
      </c>
      <c r="G31" s="138" t="s">
        <v>252</v>
      </c>
      <c r="H31" s="146">
        <f t="shared" si="8"/>
        <v>105698</v>
      </c>
      <c r="I31" s="146">
        <f t="shared" si="7"/>
        <v>68730</v>
      </c>
      <c r="J31" s="146">
        <f t="shared" si="7"/>
        <v>54500</v>
      </c>
      <c r="K31" s="147">
        <f t="shared" si="1"/>
        <v>51.561997388786921</v>
      </c>
      <c r="L31" s="155" t="s">
        <v>266</v>
      </c>
      <c r="M31" s="148"/>
      <c r="N31" s="148"/>
      <c r="O31" s="148"/>
      <c r="P31" s="150">
        <v>105698</v>
      </c>
      <c r="Q31" s="150">
        <v>68730</v>
      </c>
      <c r="R31" s="150">
        <v>54500</v>
      </c>
      <c r="S31" s="148"/>
      <c r="T31" s="148"/>
      <c r="U31" s="148"/>
      <c r="V31" s="142"/>
      <c r="W31" s="142"/>
      <c r="X31" s="142"/>
    </row>
    <row r="32" spans="1:24" s="76" customFormat="1" ht="26.25" x14ac:dyDescent="0.25">
      <c r="A32" s="143" t="s">
        <v>498</v>
      </c>
      <c r="B32" s="138" t="s">
        <v>509</v>
      </c>
      <c r="C32" s="143" t="s">
        <v>62</v>
      </c>
      <c r="D32" s="138" t="s">
        <v>12</v>
      </c>
      <c r="E32" s="143" t="s">
        <v>81</v>
      </c>
      <c r="F32" s="143" t="s">
        <v>657</v>
      </c>
      <c r="G32" s="138" t="s">
        <v>252</v>
      </c>
      <c r="H32" s="146">
        <f t="shared" si="8"/>
        <v>59960</v>
      </c>
      <c r="I32" s="146">
        <f t="shared" si="7"/>
        <v>40960</v>
      </c>
      <c r="J32" s="146">
        <f t="shared" si="7"/>
        <v>29700</v>
      </c>
      <c r="K32" s="147">
        <f t="shared" si="1"/>
        <v>49.533022014676447</v>
      </c>
      <c r="L32" s="155" t="s">
        <v>267</v>
      </c>
      <c r="M32" s="148"/>
      <c r="N32" s="148"/>
      <c r="O32" s="148"/>
      <c r="P32" s="153">
        <v>59960</v>
      </c>
      <c r="Q32" s="150">
        <v>40960</v>
      </c>
      <c r="R32" s="150">
        <v>29700</v>
      </c>
      <c r="S32" s="148"/>
      <c r="T32" s="148"/>
      <c r="U32" s="148"/>
      <c r="V32" s="142"/>
      <c r="W32" s="142"/>
      <c r="X32" s="142"/>
    </row>
    <row r="33" spans="1:24" s="76" customFormat="1" ht="26.25" x14ac:dyDescent="0.25">
      <c r="A33" s="143" t="s">
        <v>451</v>
      </c>
      <c r="B33" s="138" t="s">
        <v>542</v>
      </c>
      <c r="C33" s="143" t="s">
        <v>63</v>
      </c>
      <c r="D33" s="138" t="s">
        <v>12</v>
      </c>
      <c r="E33" s="143" t="s">
        <v>104</v>
      </c>
      <c r="F33" s="143" t="s">
        <v>658</v>
      </c>
      <c r="G33" s="138" t="s">
        <v>252</v>
      </c>
      <c r="H33" s="146">
        <f t="shared" si="8"/>
        <v>75060</v>
      </c>
      <c r="I33" s="146">
        <f t="shared" si="7"/>
        <v>28550</v>
      </c>
      <c r="J33" s="146">
        <f t="shared" si="7"/>
        <v>25000</v>
      </c>
      <c r="K33" s="147">
        <f t="shared" si="1"/>
        <v>33.306687982946976</v>
      </c>
      <c r="L33" s="151" t="s">
        <v>203</v>
      </c>
      <c r="M33" s="148"/>
      <c r="N33" s="148"/>
      <c r="O33" s="148"/>
      <c r="P33" s="153">
        <v>75060</v>
      </c>
      <c r="Q33" s="150">
        <v>28550</v>
      </c>
      <c r="R33" s="150">
        <v>25000</v>
      </c>
      <c r="S33" s="148"/>
      <c r="T33" s="148"/>
      <c r="U33" s="148"/>
      <c r="V33" s="142"/>
      <c r="W33" s="142"/>
      <c r="X33" s="142"/>
    </row>
    <row r="34" spans="1:24" s="76" customFormat="1" ht="39" x14ac:dyDescent="0.25">
      <c r="A34" s="143" t="s">
        <v>499</v>
      </c>
      <c r="B34" s="138" t="s">
        <v>543</v>
      </c>
      <c r="C34" s="143" t="s">
        <v>64</v>
      </c>
      <c r="D34" s="138" t="s">
        <v>12</v>
      </c>
      <c r="E34" s="143" t="s">
        <v>128</v>
      </c>
      <c r="F34" s="143" t="s">
        <v>659</v>
      </c>
      <c r="G34" s="138" t="s">
        <v>252</v>
      </c>
      <c r="H34" s="146">
        <f t="shared" si="8"/>
        <v>84204</v>
      </c>
      <c r="I34" s="146">
        <f t="shared" si="7"/>
        <v>20204</v>
      </c>
      <c r="J34" s="146">
        <f t="shared" si="7"/>
        <v>17000</v>
      </c>
      <c r="K34" s="147">
        <f t="shared" si="1"/>
        <v>20.18906465251057</v>
      </c>
      <c r="L34" s="151" t="s">
        <v>204</v>
      </c>
      <c r="M34" s="148"/>
      <c r="N34" s="148"/>
      <c r="O34" s="148"/>
      <c r="P34" s="150">
        <v>84204</v>
      </c>
      <c r="Q34" s="150">
        <v>20204</v>
      </c>
      <c r="R34" s="150">
        <v>17000</v>
      </c>
      <c r="S34" s="148"/>
      <c r="T34" s="148"/>
      <c r="U34" s="148"/>
      <c r="V34" s="142"/>
      <c r="W34" s="142"/>
      <c r="X34" s="142"/>
    </row>
    <row r="35" spans="1:24" s="76" customFormat="1" ht="51.75" x14ac:dyDescent="0.25">
      <c r="A35" s="143" t="s">
        <v>500</v>
      </c>
      <c r="B35" s="138" t="s">
        <v>510</v>
      </c>
      <c r="C35" s="143" t="s">
        <v>65</v>
      </c>
      <c r="D35" s="138" t="s">
        <v>70</v>
      </c>
      <c r="E35" s="143" t="s">
        <v>129</v>
      </c>
      <c r="F35" s="143" t="s">
        <v>660</v>
      </c>
      <c r="G35" s="138" t="s">
        <v>252</v>
      </c>
      <c r="H35" s="146">
        <f t="shared" si="8"/>
        <v>66495</v>
      </c>
      <c r="I35" s="146">
        <f t="shared" si="7"/>
        <v>49845</v>
      </c>
      <c r="J35" s="146">
        <f t="shared" si="7"/>
        <v>20000</v>
      </c>
      <c r="K35" s="147">
        <f t="shared" si="1"/>
        <v>30.077449432288141</v>
      </c>
      <c r="L35" s="151" t="s">
        <v>276</v>
      </c>
      <c r="M35" s="148"/>
      <c r="N35" s="148"/>
      <c r="O35" s="148"/>
      <c r="P35" s="150">
        <v>66495</v>
      </c>
      <c r="Q35" s="150">
        <v>49845</v>
      </c>
      <c r="R35" s="150">
        <v>20000</v>
      </c>
      <c r="S35" s="148"/>
      <c r="T35" s="148"/>
      <c r="U35" s="148"/>
      <c r="V35" s="142"/>
      <c r="W35" s="142"/>
      <c r="X35" s="142"/>
    </row>
    <row r="36" spans="1:24" s="80" customFormat="1" x14ac:dyDescent="0.25">
      <c r="A36" s="143" t="s">
        <v>501</v>
      </c>
      <c r="B36" s="138" t="s">
        <v>511</v>
      </c>
      <c r="C36" s="143" t="s">
        <v>69</v>
      </c>
      <c r="D36" s="138" t="s">
        <v>12</v>
      </c>
      <c r="E36" s="145"/>
      <c r="F36" s="145"/>
      <c r="G36" s="138" t="s">
        <v>14</v>
      </c>
      <c r="H36" s="174" t="s">
        <v>193</v>
      </c>
      <c r="I36" s="174"/>
      <c r="J36" s="174"/>
      <c r="K36" s="174"/>
      <c r="L36" s="144"/>
      <c r="M36" s="148"/>
      <c r="N36" s="148"/>
      <c r="O36" s="148"/>
      <c r="P36" s="148"/>
      <c r="Q36" s="148"/>
      <c r="R36" s="148"/>
      <c r="S36" s="148"/>
      <c r="T36" s="148"/>
      <c r="U36" s="148"/>
      <c r="V36" s="142"/>
      <c r="W36" s="157"/>
      <c r="X36" s="157"/>
    </row>
    <row r="37" spans="1:24" s="76" customFormat="1" ht="26.25" x14ac:dyDescent="0.25">
      <c r="A37" s="143" t="s">
        <v>502</v>
      </c>
      <c r="B37" s="138" t="s">
        <v>544</v>
      </c>
      <c r="C37" s="143" t="s">
        <v>66</v>
      </c>
      <c r="D37" s="138" t="s">
        <v>12</v>
      </c>
      <c r="E37" s="143" t="s">
        <v>125</v>
      </c>
      <c r="F37" s="143" t="s">
        <v>284</v>
      </c>
      <c r="G37" s="138" t="s">
        <v>252</v>
      </c>
      <c r="H37" s="146">
        <f>SUM(M37+P37)</f>
        <v>72915</v>
      </c>
      <c r="I37" s="146">
        <f>SUM(N37+T37)</f>
        <v>31770</v>
      </c>
      <c r="J37" s="146">
        <f>SUM(O37+U37+R37)</f>
        <v>43400</v>
      </c>
      <c r="K37" s="147">
        <f t="shared" si="1"/>
        <v>59.521360488239729</v>
      </c>
      <c r="L37" s="151" t="s">
        <v>268</v>
      </c>
      <c r="M37" s="148"/>
      <c r="N37" s="148"/>
      <c r="O37" s="148"/>
      <c r="P37" s="150">
        <v>72915</v>
      </c>
      <c r="Q37" s="150">
        <v>69195</v>
      </c>
      <c r="R37" s="150">
        <v>16400</v>
      </c>
      <c r="S37" s="153">
        <v>61492</v>
      </c>
      <c r="T37" s="150">
        <v>31770</v>
      </c>
      <c r="U37" s="150">
        <v>27000</v>
      </c>
      <c r="V37" s="142"/>
      <c r="W37" s="142"/>
      <c r="X37" s="142"/>
    </row>
    <row r="38" spans="1:24" s="76" customFormat="1" ht="26.25" x14ac:dyDescent="0.25">
      <c r="A38" s="143" t="s">
        <v>503</v>
      </c>
      <c r="B38" s="138" t="s">
        <v>512</v>
      </c>
      <c r="C38" s="143" t="s">
        <v>67</v>
      </c>
      <c r="D38" s="138" t="s">
        <v>13</v>
      </c>
      <c r="E38" s="143" t="s">
        <v>634</v>
      </c>
      <c r="F38" s="143" t="s">
        <v>648</v>
      </c>
      <c r="G38" s="138" t="s">
        <v>252</v>
      </c>
      <c r="H38" s="146">
        <f>SUM(M38+S38)</f>
        <v>76350</v>
      </c>
      <c r="I38" s="146">
        <f>SUM(N38+Q38)</f>
        <v>46635</v>
      </c>
      <c r="J38" s="146">
        <f>SUM(O38+U38+R38)</f>
        <v>40000</v>
      </c>
      <c r="K38" s="147">
        <f t="shared" si="1"/>
        <v>52.390307793058284</v>
      </c>
      <c r="L38" s="151" t="s">
        <v>269</v>
      </c>
      <c r="M38" s="148"/>
      <c r="N38" s="148"/>
      <c r="O38" s="148"/>
      <c r="P38" s="150">
        <v>116350</v>
      </c>
      <c r="Q38" s="150">
        <v>46635</v>
      </c>
      <c r="R38" s="150">
        <v>20000</v>
      </c>
      <c r="S38" s="150">
        <v>76350</v>
      </c>
      <c r="T38" s="150">
        <v>26635</v>
      </c>
      <c r="U38" s="150">
        <v>20000</v>
      </c>
      <c r="V38" s="142"/>
      <c r="W38" s="142"/>
      <c r="X38" s="142"/>
    </row>
    <row r="39" spans="1:24" s="76" customFormat="1" x14ac:dyDescent="0.25">
      <c r="A39" s="143" t="s">
        <v>513</v>
      </c>
      <c r="B39" s="138" t="s">
        <v>527</v>
      </c>
      <c r="C39" s="158" t="s">
        <v>147</v>
      </c>
      <c r="D39" s="138" t="s">
        <v>12</v>
      </c>
      <c r="E39" s="143" t="s">
        <v>148</v>
      </c>
      <c r="F39" s="149" t="s">
        <v>14</v>
      </c>
      <c r="G39" s="149" t="s">
        <v>15</v>
      </c>
      <c r="H39" s="146">
        <f t="shared" si="8"/>
        <v>24440</v>
      </c>
      <c r="I39" s="146">
        <f t="shared" si="8"/>
        <v>16800</v>
      </c>
      <c r="J39" s="146">
        <f t="shared" si="8"/>
        <v>0</v>
      </c>
      <c r="K39" s="147">
        <f t="shared" si="1"/>
        <v>0</v>
      </c>
      <c r="L39" s="151" t="s">
        <v>205</v>
      </c>
      <c r="M39" s="148"/>
      <c r="N39" s="148"/>
      <c r="O39" s="148"/>
      <c r="P39" s="150">
        <v>24440</v>
      </c>
      <c r="Q39" s="150">
        <v>16800</v>
      </c>
      <c r="R39" s="150">
        <v>0</v>
      </c>
      <c r="S39" s="148"/>
      <c r="T39" s="148"/>
      <c r="U39" s="148"/>
      <c r="V39" s="142"/>
      <c r="W39" s="142"/>
      <c r="X39" s="142"/>
    </row>
    <row r="40" spans="1:24" s="76" customFormat="1" ht="26.25" x14ac:dyDescent="0.25">
      <c r="A40" s="143" t="s">
        <v>239</v>
      </c>
      <c r="B40" s="138" t="s">
        <v>516</v>
      </c>
      <c r="C40" s="143" t="s">
        <v>72</v>
      </c>
      <c r="D40" s="138" t="s">
        <v>12</v>
      </c>
      <c r="E40" s="143" t="s">
        <v>104</v>
      </c>
      <c r="F40" s="149" t="s">
        <v>14</v>
      </c>
      <c r="G40" s="138" t="s">
        <v>252</v>
      </c>
      <c r="H40" s="146">
        <f t="shared" si="8"/>
        <v>45295</v>
      </c>
      <c r="I40" s="146">
        <f t="shared" si="8"/>
        <v>28910</v>
      </c>
      <c r="J40" s="146">
        <f t="shared" si="8"/>
        <v>24000</v>
      </c>
      <c r="K40" s="147">
        <f t="shared" si="1"/>
        <v>52.985980792581962</v>
      </c>
      <c r="L40" s="151" t="s">
        <v>270</v>
      </c>
      <c r="M40" s="159"/>
      <c r="N40" s="148"/>
      <c r="O40" s="148"/>
      <c r="P40" s="150">
        <v>45295</v>
      </c>
      <c r="Q40" s="150">
        <v>28910</v>
      </c>
      <c r="R40" s="150">
        <v>24000</v>
      </c>
      <c r="S40" s="148"/>
      <c r="T40" s="148"/>
      <c r="U40" s="148"/>
      <c r="V40" s="142"/>
      <c r="W40" s="142"/>
      <c r="X40" s="142"/>
    </row>
    <row r="41" spans="1:24" s="76" customFormat="1" ht="26.25" x14ac:dyDescent="0.25">
      <c r="A41" s="143" t="s">
        <v>240</v>
      </c>
      <c r="B41" s="138" t="s">
        <v>517</v>
      </c>
      <c r="C41" s="158" t="s">
        <v>38</v>
      </c>
      <c r="D41" s="138" t="s">
        <v>12</v>
      </c>
      <c r="E41" s="143" t="s">
        <v>149</v>
      </c>
      <c r="F41" s="143" t="s">
        <v>661</v>
      </c>
      <c r="G41" s="138" t="s">
        <v>252</v>
      </c>
      <c r="H41" s="146">
        <f t="shared" si="8"/>
        <v>72765</v>
      </c>
      <c r="I41" s="146">
        <f t="shared" si="8"/>
        <v>44765</v>
      </c>
      <c r="J41" s="146">
        <f t="shared" si="8"/>
        <v>30000</v>
      </c>
      <c r="K41" s="147">
        <f t="shared" si="1"/>
        <v>41.228612657184087</v>
      </c>
      <c r="L41" s="151" t="s">
        <v>206</v>
      </c>
      <c r="M41" s="148"/>
      <c r="N41" s="148"/>
      <c r="O41" s="148"/>
      <c r="P41" s="150">
        <v>72765</v>
      </c>
      <c r="Q41" s="150">
        <v>44765</v>
      </c>
      <c r="R41" s="150">
        <v>30000</v>
      </c>
      <c r="S41" s="148"/>
      <c r="T41" s="148"/>
      <c r="U41" s="148"/>
      <c r="V41" s="142"/>
      <c r="W41" s="142"/>
      <c r="X41" s="142"/>
    </row>
    <row r="42" spans="1:24" s="76" customFormat="1" ht="64.5" x14ac:dyDescent="0.25">
      <c r="A42" s="143" t="s">
        <v>559</v>
      </c>
      <c r="B42" s="149" t="s">
        <v>514</v>
      </c>
      <c r="C42" s="158" t="s">
        <v>156</v>
      </c>
      <c r="D42" s="138" t="s">
        <v>157</v>
      </c>
      <c r="E42" s="143" t="s">
        <v>115</v>
      </c>
      <c r="F42" s="143" t="s">
        <v>662</v>
      </c>
      <c r="G42" s="138" t="s">
        <v>252</v>
      </c>
      <c r="H42" s="146">
        <f>SUM(P42)</f>
        <v>93595</v>
      </c>
      <c r="I42" s="160">
        <f>Q42</f>
        <v>47450</v>
      </c>
      <c r="J42" s="146">
        <f t="shared" ref="J42" si="9">SUM(O42+R42+U42)</f>
        <v>49800</v>
      </c>
      <c r="K42" s="147">
        <f t="shared" si="1"/>
        <v>53.207970511245257</v>
      </c>
      <c r="L42" s="151" t="s">
        <v>207</v>
      </c>
      <c r="M42" s="148"/>
      <c r="N42" s="148"/>
      <c r="O42" s="148"/>
      <c r="P42" s="148">
        <v>93595</v>
      </c>
      <c r="Q42" s="148">
        <v>47450</v>
      </c>
      <c r="R42" s="148">
        <v>20800</v>
      </c>
      <c r="S42" s="148">
        <v>70702</v>
      </c>
      <c r="T42" s="148">
        <v>29217</v>
      </c>
      <c r="U42" s="148">
        <v>29000</v>
      </c>
      <c r="V42" s="142"/>
      <c r="W42" s="142"/>
      <c r="X42" s="142"/>
    </row>
    <row r="43" spans="1:24" s="76" customFormat="1" ht="26.25" x14ac:dyDescent="0.25">
      <c r="A43" s="143" t="s">
        <v>244</v>
      </c>
      <c r="B43" s="138" t="s">
        <v>518</v>
      </c>
      <c r="C43" s="143" t="s">
        <v>41</v>
      </c>
      <c r="D43" s="138" t="s">
        <v>12</v>
      </c>
      <c r="E43" s="143" t="s">
        <v>114</v>
      </c>
      <c r="F43" s="143" t="s">
        <v>663</v>
      </c>
      <c r="G43" s="138" t="s">
        <v>252</v>
      </c>
      <c r="H43" s="146">
        <f t="shared" ref="H43" si="10">SUM(M43+P43+S43)</f>
        <v>161182</v>
      </c>
      <c r="I43" s="146">
        <f t="shared" ref="I43:J43" si="11">SUM(N43+Q43+T43)</f>
        <v>104776</v>
      </c>
      <c r="J43" s="146">
        <f t="shared" si="11"/>
        <v>46800</v>
      </c>
      <c r="K43" s="147">
        <f t="shared" si="1"/>
        <v>29.035500241962502</v>
      </c>
      <c r="L43" s="151" t="s">
        <v>271</v>
      </c>
      <c r="M43" s="148">
        <v>25751</v>
      </c>
      <c r="N43" s="148">
        <v>14460</v>
      </c>
      <c r="O43" s="148">
        <v>3800</v>
      </c>
      <c r="P43" s="150">
        <v>135431</v>
      </c>
      <c r="Q43" s="150">
        <v>90316</v>
      </c>
      <c r="R43" s="150">
        <v>43000</v>
      </c>
      <c r="S43" s="148"/>
      <c r="T43" s="148"/>
      <c r="U43" s="148"/>
      <c r="V43" s="142"/>
      <c r="W43" s="142"/>
      <c r="X43" s="142"/>
    </row>
    <row r="44" spans="1:24" s="76" customFormat="1" ht="39" x14ac:dyDescent="0.25">
      <c r="A44" s="143" t="s">
        <v>246</v>
      </c>
      <c r="B44" s="138" t="s">
        <v>515</v>
      </c>
      <c r="C44" s="143" t="s">
        <v>78</v>
      </c>
      <c r="D44" s="138" t="s">
        <v>12</v>
      </c>
      <c r="E44" s="143" t="s">
        <v>170</v>
      </c>
      <c r="F44" s="143" t="s">
        <v>14</v>
      </c>
      <c r="G44" s="138" t="s">
        <v>252</v>
      </c>
      <c r="H44" s="146">
        <f>SUM(M44)</f>
        <v>25850</v>
      </c>
      <c r="I44" s="146">
        <f t="shared" ref="I44:J49" si="12">SUM(N44+Q44+T44)</f>
        <v>7000</v>
      </c>
      <c r="J44" s="146">
        <f t="shared" si="12"/>
        <v>5000</v>
      </c>
      <c r="K44" s="147">
        <f t="shared" si="1"/>
        <v>19.342359767891683</v>
      </c>
      <c r="L44" s="151" t="s">
        <v>273</v>
      </c>
      <c r="M44" s="148">
        <v>25850</v>
      </c>
      <c r="N44" s="148"/>
      <c r="O44" s="148"/>
      <c r="P44" s="148">
        <v>9970</v>
      </c>
      <c r="Q44" s="148">
        <v>7000</v>
      </c>
      <c r="R44" s="148">
        <v>5000</v>
      </c>
      <c r="S44" s="148"/>
      <c r="T44" s="148"/>
      <c r="U44" s="148"/>
      <c r="V44" s="142"/>
      <c r="W44" s="142"/>
      <c r="X44" s="142"/>
    </row>
    <row r="45" spans="1:24" s="76" customFormat="1" ht="26.25" x14ac:dyDescent="0.25">
      <c r="A45" s="143" t="s">
        <v>247</v>
      </c>
      <c r="B45" s="138" t="s">
        <v>519</v>
      </c>
      <c r="C45" s="143" t="s">
        <v>10</v>
      </c>
      <c r="D45" s="138" t="s">
        <v>12</v>
      </c>
      <c r="E45" s="143" t="s">
        <v>86</v>
      </c>
      <c r="F45" s="143" t="s">
        <v>282</v>
      </c>
      <c r="G45" s="138" t="s">
        <v>252</v>
      </c>
      <c r="H45" s="146">
        <f t="shared" ref="H45" si="13">SUM(M45+P45+S45)</f>
        <v>28770</v>
      </c>
      <c r="I45" s="146">
        <f t="shared" si="12"/>
        <v>25830</v>
      </c>
      <c r="J45" s="146">
        <f t="shared" si="12"/>
        <v>19000</v>
      </c>
      <c r="K45" s="147">
        <f t="shared" si="1"/>
        <v>66.041014946124434</v>
      </c>
      <c r="L45" s="151" t="s">
        <v>274</v>
      </c>
      <c r="M45" s="148"/>
      <c r="N45" s="148"/>
      <c r="O45" s="148"/>
      <c r="P45" s="148">
        <v>28770</v>
      </c>
      <c r="Q45" s="148">
        <v>25830</v>
      </c>
      <c r="R45" s="148">
        <v>19000</v>
      </c>
      <c r="S45" s="148"/>
      <c r="T45" s="148"/>
      <c r="U45" s="148"/>
      <c r="V45" s="142"/>
      <c r="W45" s="142"/>
      <c r="X45" s="142"/>
    </row>
    <row r="46" spans="1:24" s="76" customFormat="1" ht="64.5" x14ac:dyDescent="0.25">
      <c r="A46" s="143" t="s">
        <v>467</v>
      </c>
      <c r="B46" s="138" t="s">
        <v>520</v>
      </c>
      <c r="C46" s="143" t="s">
        <v>9</v>
      </c>
      <c r="D46" s="138" t="s">
        <v>13</v>
      </c>
      <c r="E46" s="143" t="s">
        <v>83</v>
      </c>
      <c r="F46" s="143" t="s">
        <v>664</v>
      </c>
      <c r="G46" s="138" t="s">
        <v>252</v>
      </c>
      <c r="H46" s="146">
        <f t="shared" ref="H46:J48" si="14">SUM(M46+P46+S46)</f>
        <v>53340</v>
      </c>
      <c r="I46" s="146">
        <f t="shared" si="14"/>
        <v>20000</v>
      </c>
      <c r="J46" s="146">
        <f t="shared" si="14"/>
        <v>20000</v>
      </c>
      <c r="K46" s="147">
        <f t="shared" si="1"/>
        <v>37.495313085864268</v>
      </c>
      <c r="L46" s="151" t="s">
        <v>275</v>
      </c>
      <c r="M46" s="148"/>
      <c r="N46" s="148"/>
      <c r="O46" s="148"/>
      <c r="P46" s="148">
        <v>53340</v>
      </c>
      <c r="Q46" s="148">
        <v>20000</v>
      </c>
      <c r="R46" s="148">
        <v>20000</v>
      </c>
      <c r="S46" s="148"/>
      <c r="T46" s="148"/>
      <c r="U46" s="148"/>
      <c r="V46" s="142"/>
      <c r="W46" s="142"/>
      <c r="X46" s="142"/>
    </row>
    <row r="47" spans="1:24" s="76" customFormat="1" ht="26.25" x14ac:dyDescent="0.25">
      <c r="A47" s="143" t="s">
        <v>248</v>
      </c>
      <c r="B47" s="149" t="s">
        <v>562</v>
      </c>
      <c r="C47" s="158" t="s">
        <v>152</v>
      </c>
      <c r="D47" s="138" t="s">
        <v>28</v>
      </c>
      <c r="E47" s="143" t="s">
        <v>153</v>
      </c>
      <c r="F47" s="143" t="s">
        <v>635</v>
      </c>
      <c r="G47" s="149" t="s">
        <v>15</v>
      </c>
      <c r="H47" s="146">
        <f>SUM(P47)</f>
        <v>112479</v>
      </c>
      <c r="I47" s="146">
        <f>SUM(N47+Q47)</f>
        <v>15254</v>
      </c>
      <c r="J47" s="146">
        <f t="shared" si="14"/>
        <v>0</v>
      </c>
      <c r="K47" s="147">
        <f t="shared" si="1"/>
        <v>0</v>
      </c>
      <c r="L47" s="144" t="s">
        <v>249</v>
      </c>
      <c r="M47" s="142"/>
      <c r="N47" s="148"/>
      <c r="O47" s="148"/>
      <c r="P47" s="148">
        <v>112479</v>
      </c>
      <c r="Q47" s="148">
        <v>15254</v>
      </c>
      <c r="R47" s="148">
        <v>0</v>
      </c>
      <c r="S47" s="148">
        <v>112479</v>
      </c>
      <c r="T47" s="148">
        <v>13961</v>
      </c>
      <c r="U47" s="148">
        <v>0</v>
      </c>
      <c r="V47" s="142"/>
      <c r="W47" s="142"/>
      <c r="X47" s="142"/>
    </row>
    <row r="48" spans="1:24" s="76" customFormat="1" ht="26.25" x14ac:dyDescent="0.25">
      <c r="A48" s="143" t="s">
        <v>251</v>
      </c>
      <c r="B48" s="138" t="s">
        <v>547</v>
      </c>
      <c r="C48" s="158" t="s">
        <v>167</v>
      </c>
      <c r="D48" s="138" t="s">
        <v>28</v>
      </c>
      <c r="E48" s="143" t="s">
        <v>166</v>
      </c>
      <c r="F48" s="143" t="s">
        <v>165</v>
      </c>
      <c r="G48" s="138" t="s">
        <v>252</v>
      </c>
      <c r="H48" s="146">
        <f>SUM(P48)</f>
        <v>92269</v>
      </c>
      <c r="I48" s="146">
        <f>T48</f>
        <v>24800</v>
      </c>
      <c r="J48" s="146">
        <f t="shared" si="14"/>
        <v>20000</v>
      </c>
      <c r="K48" s="147">
        <f t="shared" si="1"/>
        <v>21.675752419555863</v>
      </c>
      <c r="L48" s="144" t="s">
        <v>250</v>
      </c>
      <c r="M48" s="148"/>
      <c r="N48" s="148"/>
      <c r="O48" s="148"/>
      <c r="P48" s="148">
        <v>92269</v>
      </c>
      <c r="Q48" s="148">
        <v>32400</v>
      </c>
      <c r="R48" s="148">
        <v>0</v>
      </c>
      <c r="S48" s="148">
        <v>92269</v>
      </c>
      <c r="T48" s="148">
        <v>24800</v>
      </c>
      <c r="U48" s="148">
        <v>20000</v>
      </c>
      <c r="V48" s="148">
        <v>86146</v>
      </c>
      <c r="W48" s="148">
        <v>15400</v>
      </c>
      <c r="X48" s="148">
        <v>0</v>
      </c>
    </row>
    <row r="49" spans="1:25" s="76" customFormat="1" ht="26.25" x14ac:dyDescent="0.25">
      <c r="A49" s="143" t="s">
        <v>277</v>
      </c>
      <c r="B49" s="138" t="s">
        <v>526</v>
      </c>
      <c r="C49" s="143" t="s">
        <v>168</v>
      </c>
      <c r="D49" s="138" t="s">
        <v>13</v>
      </c>
      <c r="E49" s="143" t="s">
        <v>112</v>
      </c>
      <c r="F49" s="143" t="s">
        <v>166</v>
      </c>
      <c r="G49" s="138" t="s">
        <v>252</v>
      </c>
      <c r="H49" s="146">
        <f>SUM(M49+P49+S49)</f>
        <v>72435</v>
      </c>
      <c r="I49" s="146">
        <f t="shared" si="12"/>
        <v>26105</v>
      </c>
      <c r="J49" s="146">
        <f t="shared" si="12"/>
        <v>18000</v>
      </c>
      <c r="K49" s="147">
        <f t="shared" si="1"/>
        <v>24.849865396562436</v>
      </c>
      <c r="L49" s="151" t="s">
        <v>210</v>
      </c>
      <c r="M49" s="148"/>
      <c r="N49" s="148"/>
      <c r="O49" s="148"/>
      <c r="P49" s="148">
        <v>72435</v>
      </c>
      <c r="Q49" s="148">
        <v>26105</v>
      </c>
      <c r="R49" s="148">
        <v>18000</v>
      </c>
      <c r="S49" s="148"/>
      <c r="T49" s="148"/>
      <c r="U49" s="148"/>
      <c r="V49" s="142"/>
      <c r="W49" s="142"/>
      <c r="X49" s="142"/>
    </row>
    <row r="50" spans="1:25" s="76" customFormat="1" ht="39" x14ac:dyDescent="0.25">
      <c r="A50" s="143" t="s">
        <v>626</v>
      </c>
      <c r="B50" s="143" t="s">
        <v>528</v>
      </c>
      <c r="C50" s="143" t="s">
        <v>291</v>
      </c>
      <c r="D50" s="149" t="s">
        <v>306</v>
      </c>
      <c r="E50" s="143" t="s">
        <v>192</v>
      </c>
      <c r="F50" s="143" t="s">
        <v>636</v>
      </c>
      <c r="G50" s="149" t="s">
        <v>252</v>
      </c>
      <c r="H50" s="146">
        <v>81450</v>
      </c>
      <c r="I50" s="146">
        <v>72950</v>
      </c>
      <c r="J50" s="146">
        <v>20000</v>
      </c>
      <c r="K50" s="147">
        <f>(J50*100)/H50</f>
        <v>24.554941682013506</v>
      </c>
      <c r="L50" s="137" t="s">
        <v>424</v>
      </c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spans="1:25" s="76" customFormat="1" ht="26.25" x14ac:dyDescent="0.25">
      <c r="A51" s="143" t="s">
        <v>389</v>
      </c>
      <c r="B51" s="143" t="s">
        <v>545</v>
      </c>
      <c r="C51" s="143" t="s">
        <v>39</v>
      </c>
      <c r="D51" s="149" t="s">
        <v>306</v>
      </c>
      <c r="E51" s="143" t="s">
        <v>292</v>
      </c>
      <c r="F51" s="143" t="s">
        <v>649</v>
      </c>
      <c r="G51" s="149" t="s">
        <v>252</v>
      </c>
      <c r="H51" s="146">
        <v>174008</v>
      </c>
      <c r="I51" s="146">
        <v>87004</v>
      </c>
      <c r="J51" s="146">
        <v>80000</v>
      </c>
      <c r="K51" s="147">
        <f>(J51*100)/H51</f>
        <v>45.974897705852605</v>
      </c>
      <c r="L51" s="137" t="s">
        <v>420</v>
      </c>
      <c r="M51" s="161"/>
      <c r="N51" s="161"/>
      <c r="O51" s="161"/>
      <c r="P51" s="128">
        <v>174008</v>
      </c>
      <c r="Q51" s="127">
        <v>87004</v>
      </c>
      <c r="R51" s="127">
        <v>40000</v>
      </c>
      <c r="S51" s="127">
        <v>120915</v>
      </c>
      <c r="T51" s="127">
        <v>40000</v>
      </c>
      <c r="U51" s="127">
        <v>40000</v>
      </c>
      <c r="V51" s="161"/>
      <c r="W51" s="161"/>
      <c r="X51" s="161"/>
      <c r="Y51" s="129"/>
    </row>
    <row r="52" spans="1:25" s="76" customFormat="1" ht="26.25" x14ac:dyDescent="0.25">
      <c r="A52" s="143" t="s">
        <v>390</v>
      </c>
      <c r="B52" s="143" t="s">
        <v>530</v>
      </c>
      <c r="C52" s="143" t="s">
        <v>293</v>
      </c>
      <c r="D52" s="149" t="s">
        <v>289</v>
      </c>
      <c r="E52" s="143" t="s">
        <v>294</v>
      </c>
      <c r="F52" s="143" t="s">
        <v>661</v>
      </c>
      <c r="G52" s="149" t="s">
        <v>252</v>
      </c>
      <c r="H52" s="146">
        <f t="shared" ref="H52:H65" si="15">SUM(M52,P52)</f>
        <v>138728</v>
      </c>
      <c r="I52" s="146">
        <f>SUM(N52,Q52)</f>
        <v>67480</v>
      </c>
      <c r="J52" s="146">
        <f>SUM(O52,R52)</f>
        <v>30000</v>
      </c>
      <c r="K52" s="147">
        <f t="shared" ref="K52:K83" si="16">(J52*100)/H52</f>
        <v>21.625050458451071</v>
      </c>
      <c r="L52" s="137" t="s">
        <v>360</v>
      </c>
      <c r="M52" s="161">
        <v>19200</v>
      </c>
      <c r="N52" s="161">
        <v>15000</v>
      </c>
      <c r="O52" s="161">
        <v>5000</v>
      </c>
      <c r="P52" s="127">
        <v>119528</v>
      </c>
      <c r="Q52" s="127">
        <v>52480</v>
      </c>
      <c r="R52" s="161">
        <v>25000</v>
      </c>
      <c r="S52" s="161"/>
      <c r="T52" s="161"/>
      <c r="U52" s="161"/>
      <c r="V52" s="161"/>
      <c r="W52" s="161"/>
      <c r="X52" s="161"/>
      <c r="Y52" s="129"/>
    </row>
    <row r="53" spans="1:25" s="76" customFormat="1" ht="39" x14ac:dyDescent="0.25">
      <c r="A53" s="143" t="s">
        <v>560</v>
      </c>
      <c r="B53" s="143" t="s">
        <v>546</v>
      </c>
      <c r="C53" s="143" t="s">
        <v>425</v>
      </c>
      <c r="D53" s="149" t="s">
        <v>289</v>
      </c>
      <c r="E53" s="143" t="s">
        <v>192</v>
      </c>
      <c r="F53" s="143" t="s">
        <v>637</v>
      </c>
      <c r="G53" s="149" t="s">
        <v>252</v>
      </c>
      <c r="H53" s="146">
        <f t="shared" si="15"/>
        <v>59470</v>
      </c>
      <c r="I53" s="146">
        <f>SUM(N53,T53)</f>
        <v>24970</v>
      </c>
      <c r="J53" s="146">
        <f>SUM(U53,R53)</f>
        <v>15000</v>
      </c>
      <c r="K53" s="147">
        <f t="shared" si="16"/>
        <v>25.22280141247688</v>
      </c>
      <c r="L53" s="137" t="s">
        <v>426</v>
      </c>
      <c r="M53" s="161"/>
      <c r="N53" s="161"/>
      <c r="O53" s="161"/>
      <c r="P53" s="94">
        <v>59470</v>
      </c>
      <c r="Q53" s="94">
        <v>15100</v>
      </c>
      <c r="R53" s="94">
        <v>11000</v>
      </c>
      <c r="S53" s="130">
        <v>59470</v>
      </c>
      <c r="T53" s="130">
        <v>24970</v>
      </c>
      <c r="U53" s="130">
        <v>4000</v>
      </c>
      <c r="V53" s="161"/>
      <c r="W53" s="161"/>
      <c r="X53" s="161"/>
      <c r="Y53" s="129"/>
    </row>
    <row r="54" spans="1:25" s="76" customFormat="1" ht="26.25" x14ac:dyDescent="0.25">
      <c r="A54" s="143" t="s">
        <v>391</v>
      </c>
      <c r="B54" s="143" t="s">
        <v>522</v>
      </c>
      <c r="C54" s="143" t="s">
        <v>295</v>
      </c>
      <c r="D54" s="149" t="s">
        <v>289</v>
      </c>
      <c r="E54" s="143" t="s">
        <v>130</v>
      </c>
      <c r="F54" s="143" t="s">
        <v>296</v>
      </c>
      <c r="G54" s="149" t="s">
        <v>252</v>
      </c>
      <c r="H54" s="146">
        <f t="shared" si="15"/>
        <v>38400</v>
      </c>
      <c r="I54" s="146">
        <f>SUM(N54,Q54)</f>
        <v>33400</v>
      </c>
      <c r="J54" s="146">
        <f>SUM(O54,R54)</f>
        <v>13000</v>
      </c>
      <c r="K54" s="147">
        <f t="shared" si="16"/>
        <v>33.854166666666664</v>
      </c>
      <c r="L54" s="137" t="s">
        <v>361</v>
      </c>
      <c r="M54" s="161"/>
      <c r="N54" s="161"/>
      <c r="O54" s="161"/>
      <c r="P54" s="127">
        <v>38400</v>
      </c>
      <c r="Q54" s="127">
        <v>33400</v>
      </c>
      <c r="R54" s="127">
        <v>13000</v>
      </c>
      <c r="S54" s="161"/>
      <c r="T54" s="161"/>
      <c r="U54" s="161"/>
      <c r="V54" s="161"/>
      <c r="W54" s="161"/>
      <c r="X54" s="161"/>
      <c r="Y54" s="129"/>
    </row>
    <row r="55" spans="1:25" s="76" customFormat="1" ht="51.75" x14ac:dyDescent="0.25">
      <c r="A55" s="143" t="s">
        <v>392</v>
      </c>
      <c r="B55" s="143" t="s">
        <v>525</v>
      </c>
      <c r="C55" s="143" t="s">
        <v>297</v>
      </c>
      <c r="D55" s="149" t="s">
        <v>306</v>
      </c>
      <c r="E55" s="143" t="s">
        <v>130</v>
      </c>
      <c r="F55" s="143" t="s">
        <v>665</v>
      </c>
      <c r="G55" s="149" t="s">
        <v>252</v>
      </c>
      <c r="H55" s="146">
        <v>142800</v>
      </c>
      <c r="I55" s="146">
        <v>127800</v>
      </c>
      <c r="J55" s="146">
        <v>83900</v>
      </c>
      <c r="K55" s="147">
        <f t="shared" si="16"/>
        <v>58.753501400560225</v>
      </c>
      <c r="L55" s="137" t="s">
        <v>421</v>
      </c>
      <c r="M55" s="161">
        <v>35500</v>
      </c>
      <c r="N55" s="161">
        <v>31500</v>
      </c>
      <c r="O55" s="161">
        <v>4400</v>
      </c>
      <c r="P55" s="127">
        <v>107300</v>
      </c>
      <c r="Q55" s="127">
        <v>96300</v>
      </c>
      <c r="R55" s="127">
        <v>64500</v>
      </c>
      <c r="S55" s="127">
        <v>67150</v>
      </c>
      <c r="T55" s="127">
        <v>52400</v>
      </c>
      <c r="U55" s="127">
        <v>15000</v>
      </c>
      <c r="V55" s="161"/>
      <c r="W55" s="161"/>
      <c r="X55" s="161"/>
      <c r="Y55" s="129"/>
    </row>
    <row r="56" spans="1:25" s="76" customFormat="1" ht="26.25" x14ac:dyDescent="0.25">
      <c r="A56" s="143" t="s">
        <v>393</v>
      </c>
      <c r="B56" s="143" t="s">
        <v>548</v>
      </c>
      <c r="C56" s="143" t="s">
        <v>64</v>
      </c>
      <c r="D56" s="149" t="s">
        <v>289</v>
      </c>
      <c r="E56" s="143" t="s">
        <v>298</v>
      </c>
      <c r="F56" s="143" t="s">
        <v>638</v>
      </c>
      <c r="G56" s="149" t="s">
        <v>252</v>
      </c>
      <c r="H56" s="146">
        <v>55500</v>
      </c>
      <c r="I56" s="146">
        <v>46100</v>
      </c>
      <c r="J56" s="146">
        <v>23900</v>
      </c>
      <c r="K56" s="147">
        <f t="shared" si="16"/>
        <v>43.063063063063062</v>
      </c>
      <c r="L56" s="137" t="s">
        <v>363</v>
      </c>
      <c r="M56" s="127">
        <v>9000</v>
      </c>
      <c r="N56" s="127">
        <v>6000</v>
      </c>
      <c r="O56" s="127">
        <v>3900</v>
      </c>
      <c r="P56" s="127">
        <v>46500</v>
      </c>
      <c r="Q56" s="128">
        <v>40100</v>
      </c>
      <c r="R56" s="127">
        <v>15000</v>
      </c>
      <c r="S56" s="128">
        <v>30879</v>
      </c>
      <c r="T56" s="127" t="s">
        <v>362</v>
      </c>
      <c r="U56" s="127">
        <v>5000</v>
      </c>
      <c r="V56" s="161"/>
      <c r="W56" s="161"/>
      <c r="X56" s="161"/>
      <c r="Y56" s="129"/>
    </row>
    <row r="57" spans="1:25" s="76" customFormat="1" ht="39" x14ac:dyDescent="0.25">
      <c r="A57" s="143" t="s">
        <v>394</v>
      </c>
      <c r="B57" s="143" t="s">
        <v>523</v>
      </c>
      <c r="C57" s="143" t="s">
        <v>58</v>
      </c>
      <c r="D57" s="149" t="s">
        <v>306</v>
      </c>
      <c r="E57" s="143" t="s">
        <v>364</v>
      </c>
      <c r="F57" s="143" t="s">
        <v>666</v>
      </c>
      <c r="G57" s="149" t="s">
        <v>252</v>
      </c>
      <c r="H57" s="146">
        <f>SUM(M57,P57)</f>
        <v>81140</v>
      </c>
      <c r="I57" s="146">
        <f t="shared" ref="I57:J82" si="17">SUM(N57,Q57)</f>
        <v>25320</v>
      </c>
      <c r="J57" s="146">
        <f t="shared" si="17"/>
        <v>15000</v>
      </c>
      <c r="K57" s="147">
        <f t="shared" si="16"/>
        <v>18.486566428395367</v>
      </c>
      <c r="L57" s="137" t="s">
        <v>365</v>
      </c>
      <c r="M57" s="127">
        <v>23370</v>
      </c>
      <c r="N57" s="127">
        <v>9820</v>
      </c>
      <c r="O57" s="161">
        <v>0</v>
      </c>
      <c r="P57" s="127">
        <v>57770</v>
      </c>
      <c r="Q57" s="127">
        <v>15500</v>
      </c>
      <c r="R57" s="127">
        <v>15000</v>
      </c>
      <c r="S57" s="161"/>
      <c r="T57" s="161"/>
      <c r="U57" s="161"/>
      <c r="V57" s="161"/>
      <c r="W57" s="161"/>
      <c r="X57" s="161"/>
      <c r="Y57" s="129"/>
    </row>
    <row r="58" spans="1:25" s="76" customFormat="1" ht="26.25" x14ac:dyDescent="0.25">
      <c r="A58" s="143" t="s">
        <v>395</v>
      </c>
      <c r="B58" s="143" t="s">
        <v>521</v>
      </c>
      <c r="C58" s="143" t="s">
        <v>10</v>
      </c>
      <c r="D58" s="149" t="s">
        <v>289</v>
      </c>
      <c r="E58" s="143" t="s">
        <v>86</v>
      </c>
      <c r="F58" s="143" t="s">
        <v>282</v>
      </c>
      <c r="G58" s="149" t="s">
        <v>252</v>
      </c>
      <c r="H58" s="146">
        <v>49470</v>
      </c>
      <c r="I58" s="146">
        <v>29570</v>
      </c>
      <c r="J58" s="146">
        <v>24000</v>
      </c>
      <c r="K58" s="147">
        <f t="shared" si="16"/>
        <v>48.51425106124924</v>
      </c>
      <c r="L58" s="162" t="s">
        <v>367</v>
      </c>
      <c r="M58" s="161"/>
      <c r="N58" s="161"/>
      <c r="O58" s="161"/>
      <c r="P58" s="127">
        <v>11000</v>
      </c>
      <c r="Q58" s="161">
        <v>9900</v>
      </c>
      <c r="R58" s="161">
        <v>9000</v>
      </c>
      <c r="S58" s="127">
        <v>49470</v>
      </c>
      <c r="T58" s="127">
        <v>19670</v>
      </c>
      <c r="U58" s="127">
        <v>15000</v>
      </c>
      <c r="V58" s="161"/>
      <c r="W58" s="161"/>
      <c r="X58" s="161"/>
      <c r="Y58" s="129"/>
    </row>
    <row r="59" spans="1:25" s="76" customFormat="1" ht="26.25" x14ac:dyDescent="0.25">
      <c r="A59" s="143" t="s">
        <v>396</v>
      </c>
      <c r="B59" s="143" t="s">
        <v>531</v>
      </c>
      <c r="C59" s="143" t="s">
        <v>301</v>
      </c>
      <c r="D59" s="149" t="s">
        <v>289</v>
      </c>
      <c r="E59" s="143" t="s">
        <v>300</v>
      </c>
      <c r="F59" s="143"/>
      <c r="G59" s="149" t="s">
        <v>252</v>
      </c>
      <c r="H59" s="146">
        <f t="shared" si="15"/>
        <v>15050</v>
      </c>
      <c r="I59" s="146">
        <f t="shared" si="17"/>
        <v>12500</v>
      </c>
      <c r="J59" s="146">
        <f t="shared" si="17"/>
        <v>0</v>
      </c>
      <c r="K59" s="143">
        <f t="shared" si="16"/>
        <v>0</v>
      </c>
      <c r="L59" s="163" t="s">
        <v>368</v>
      </c>
      <c r="M59" s="161"/>
      <c r="N59" s="161"/>
      <c r="O59" s="161"/>
      <c r="P59" s="161">
        <v>15050</v>
      </c>
      <c r="Q59" s="161">
        <v>12500</v>
      </c>
      <c r="R59" s="161">
        <v>0</v>
      </c>
      <c r="S59" s="161"/>
      <c r="T59" s="161"/>
      <c r="U59" s="161"/>
      <c r="V59" s="161"/>
      <c r="W59" s="161"/>
      <c r="X59" s="161"/>
      <c r="Y59" s="129"/>
    </row>
    <row r="60" spans="1:25" s="76" customFormat="1" ht="26.25" x14ac:dyDescent="0.25">
      <c r="A60" s="143" t="s">
        <v>397</v>
      </c>
      <c r="B60" s="143" t="s">
        <v>529</v>
      </c>
      <c r="C60" s="143" t="s">
        <v>25</v>
      </c>
      <c r="D60" s="149" t="s">
        <v>306</v>
      </c>
      <c r="E60" s="143" t="s">
        <v>192</v>
      </c>
      <c r="F60" s="143" t="s">
        <v>366</v>
      </c>
      <c r="G60" s="149" t="s">
        <v>369</v>
      </c>
      <c r="H60" s="174" t="s">
        <v>193</v>
      </c>
      <c r="I60" s="174"/>
      <c r="J60" s="174"/>
      <c r="K60" s="174"/>
      <c r="L60" s="162" t="s">
        <v>370</v>
      </c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29"/>
    </row>
    <row r="61" spans="1:25" s="76" customFormat="1" ht="26.25" x14ac:dyDescent="0.25">
      <c r="A61" s="143" t="s">
        <v>398</v>
      </c>
      <c r="B61" s="143" t="s">
        <v>524</v>
      </c>
      <c r="C61" s="143" t="s">
        <v>302</v>
      </c>
      <c r="D61" s="149" t="s">
        <v>289</v>
      </c>
      <c r="E61" s="143" t="s">
        <v>130</v>
      </c>
      <c r="F61" s="143"/>
      <c r="G61" s="149" t="s">
        <v>252</v>
      </c>
      <c r="H61" s="146">
        <f>SUM(M61,S61)</f>
        <v>67230</v>
      </c>
      <c r="I61" s="146">
        <f>SUM(N61,T61)</f>
        <v>46850</v>
      </c>
      <c r="J61" s="146">
        <f>SUM(O61,U61)</f>
        <v>32000</v>
      </c>
      <c r="K61" s="147">
        <f t="shared" si="16"/>
        <v>47.597798601814667</v>
      </c>
      <c r="L61" s="162" t="s">
        <v>371</v>
      </c>
      <c r="M61" s="127">
        <v>17480</v>
      </c>
      <c r="N61" s="128">
        <v>11600</v>
      </c>
      <c r="O61" s="128">
        <v>6000</v>
      </c>
      <c r="P61" s="127">
        <v>61280</v>
      </c>
      <c r="Q61" s="127">
        <v>35600</v>
      </c>
      <c r="R61" s="161">
        <v>0</v>
      </c>
      <c r="S61" s="127">
        <v>49750</v>
      </c>
      <c r="T61" s="127">
        <v>35250</v>
      </c>
      <c r="U61" s="127">
        <v>26000</v>
      </c>
      <c r="V61" s="161"/>
      <c r="W61" s="161"/>
      <c r="X61" s="161"/>
      <c r="Y61" s="129"/>
    </row>
    <row r="62" spans="1:25" s="76" customFormat="1" ht="51.75" x14ac:dyDescent="0.25">
      <c r="A62" s="143" t="s">
        <v>399</v>
      </c>
      <c r="B62" s="143" t="s">
        <v>532</v>
      </c>
      <c r="C62" s="143" t="s">
        <v>299</v>
      </c>
      <c r="D62" s="149" t="s">
        <v>310</v>
      </c>
      <c r="E62" s="143" t="s">
        <v>192</v>
      </c>
      <c r="F62" s="143" t="s">
        <v>667</v>
      </c>
      <c r="G62" s="149" t="s">
        <v>15</v>
      </c>
      <c r="H62" s="177" t="s">
        <v>193</v>
      </c>
      <c r="I62" s="178"/>
      <c r="J62" s="178"/>
      <c r="K62" s="178"/>
      <c r="L62" s="162" t="s">
        <v>372</v>
      </c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29"/>
    </row>
    <row r="63" spans="1:25" s="76" customFormat="1" ht="26.25" x14ac:dyDescent="0.25">
      <c r="A63" s="143" t="s">
        <v>625</v>
      </c>
      <c r="B63" s="143" t="s">
        <v>533</v>
      </c>
      <c r="C63" s="143" t="s">
        <v>534</v>
      </c>
      <c r="D63" s="149" t="s">
        <v>12</v>
      </c>
      <c r="E63" s="143" t="s">
        <v>535</v>
      </c>
      <c r="F63" s="143"/>
      <c r="G63" s="149" t="s">
        <v>369</v>
      </c>
      <c r="H63" s="177" t="s">
        <v>621</v>
      </c>
      <c r="I63" s="178"/>
      <c r="J63" s="178"/>
      <c r="K63" s="178"/>
      <c r="L63" s="162"/>
      <c r="M63" s="161"/>
      <c r="N63" s="161"/>
      <c r="O63" s="161"/>
      <c r="P63" s="161">
        <v>400000</v>
      </c>
      <c r="Q63" s="161">
        <v>50000</v>
      </c>
      <c r="R63" s="161">
        <v>0</v>
      </c>
      <c r="S63" s="161"/>
      <c r="T63" s="161"/>
      <c r="U63" s="161"/>
      <c r="V63" s="161"/>
      <c r="W63" s="161"/>
      <c r="X63" s="161"/>
      <c r="Y63" s="129"/>
    </row>
    <row r="64" spans="1:25" s="76" customFormat="1" ht="26.25" x14ac:dyDescent="0.25">
      <c r="A64" s="143" t="s">
        <v>400</v>
      </c>
      <c r="B64" s="143" t="s">
        <v>312</v>
      </c>
      <c r="C64" s="143" t="s">
        <v>313</v>
      </c>
      <c r="D64" s="149" t="s">
        <v>310</v>
      </c>
      <c r="E64" s="143" t="s">
        <v>321</v>
      </c>
      <c r="F64" s="143" t="s">
        <v>668</v>
      </c>
      <c r="G64" s="149" t="s">
        <v>369</v>
      </c>
      <c r="H64" s="177" t="s">
        <v>193</v>
      </c>
      <c r="I64" s="178"/>
      <c r="J64" s="178"/>
      <c r="K64" s="178"/>
      <c r="L64" s="162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29"/>
    </row>
    <row r="65" spans="1:25" s="76" customFormat="1" ht="26.25" x14ac:dyDescent="0.25">
      <c r="A65" s="143" t="s">
        <v>401</v>
      </c>
      <c r="B65" s="143" t="s">
        <v>314</v>
      </c>
      <c r="C65" s="143" t="s">
        <v>320</v>
      </c>
      <c r="D65" s="149" t="s">
        <v>306</v>
      </c>
      <c r="E65" s="143" t="s">
        <v>321</v>
      </c>
      <c r="F65" s="143" t="s">
        <v>322</v>
      </c>
      <c r="G65" s="149" t="s">
        <v>252</v>
      </c>
      <c r="H65" s="146">
        <f t="shared" si="15"/>
        <v>252627</v>
      </c>
      <c r="I65" s="146">
        <f t="shared" si="17"/>
        <v>69650</v>
      </c>
      <c r="J65" s="146">
        <f t="shared" si="17"/>
        <v>49000</v>
      </c>
      <c r="K65" s="147">
        <f t="shared" si="16"/>
        <v>19.39618488918445</v>
      </c>
      <c r="L65" s="162" t="s">
        <v>373</v>
      </c>
      <c r="M65" s="127">
        <v>13000</v>
      </c>
      <c r="N65" s="127">
        <v>9650</v>
      </c>
      <c r="O65" s="127">
        <v>9000</v>
      </c>
      <c r="P65" s="127">
        <v>239627</v>
      </c>
      <c r="Q65" s="127">
        <v>60000</v>
      </c>
      <c r="R65" s="127">
        <v>40000</v>
      </c>
      <c r="S65" s="161"/>
      <c r="T65" s="161"/>
      <c r="U65" s="161"/>
      <c r="V65" s="161"/>
      <c r="W65" s="161"/>
      <c r="X65" s="161"/>
      <c r="Y65" s="129"/>
    </row>
    <row r="66" spans="1:25" s="76" customFormat="1" ht="26.25" x14ac:dyDescent="0.25">
      <c r="A66" s="143" t="s">
        <v>402</v>
      </c>
      <c r="B66" s="143" t="s">
        <v>315</v>
      </c>
      <c r="C66" s="143" t="s">
        <v>323</v>
      </c>
      <c r="D66" s="149" t="s">
        <v>306</v>
      </c>
      <c r="E66" s="143" t="s">
        <v>100</v>
      </c>
      <c r="F66" s="143" t="s">
        <v>324</v>
      </c>
      <c r="G66" s="149" t="s">
        <v>15</v>
      </c>
      <c r="H66" s="177" t="s">
        <v>193</v>
      </c>
      <c r="I66" s="178"/>
      <c r="J66" s="178"/>
      <c r="K66" s="178"/>
      <c r="L66" s="162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29"/>
    </row>
    <row r="67" spans="1:25" s="76" customFormat="1" ht="51.75" x14ac:dyDescent="0.25">
      <c r="A67" s="143" t="s">
        <v>403</v>
      </c>
      <c r="B67" s="143" t="s">
        <v>316</v>
      </c>
      <c r="C67" s="143" t="s">
        <v>325</v>
      </c>
      <c r="D67" s="149" t="s">
        <v>319</v>
      </c>
      <c r="E67" s="143" t="s">
        <v>115</v>
      </c>
      <c r="F67" s="143" t="s">
        <v>669</v>
      </c>
      <c r="G67" s="149" t="s">
        <v>252</v>
      </c>
      <c r="H67" s="146">
        <f>SUM(M67,P67)</f>
        <v>374020</v>
      </c>
      <c r="I67" s="146">
        <f t="shared" si="17"/>
        <v>27580</v>
      </c>
      <c r="J67" s="146">
        <f t="shared" si="17"/>
        <v>20000</v>
      </c>
      <c r="K67" s="147">
        <f t="shared" si="16"/>
        <v>5.3473076306079887</v>
      </c>
      <c r="L67" s="162" t="s">
        <v>374</v>
      </c>
      <c r="M67" s="161"/>
      <c r="N67" s="161"/>
      <c r="O67" s="161"/>
      <c r="P67" s="127">
        <v>374020</v>
      </c>
      <c r="Q67" s="127">
        <v>27580</v>
      </c>
      <c r="R67" s="127">
        <v>20000</v>
      </c>
      <c r="S67" s="161"/>
      <c r="T67" s="161"/>
      <c r="U67" s="161"/>
      <c r="V67" s="161"/>
      <c r="W67" s="161"/>
      <c r="X67" s="161"/>
      <c r="Y67" s="129"/>
    </row>
    <row r="68" spans="1:25" s="76" customFormat="1" ht="26.25" x14ac:dyDescent="0.25">
      <c r="A68" s="143" t="s">
        <v>404</v>
      </c>
      <c r="B68" s="143" t="s">
        <v>317</v>
      </c>
      <c r="C68" s="143" t="s">
        <v>326</v>
      </c>
      <c r="D68" s="149" t="s">
        <v>306</v>
      </c>
      <c r="E68" s="143" t="s">
        <v>327</v>
      </c>
      <c r="F68" s="143" t="s">
        <v>639</v>
      </c>
      <c r="G68" s="149" t="s">
        <v>252</v>
      </c>
      <c r="H68" s="146">
        <f t="shared" ref="H68" si="18">SUM(M68,P68)</f>
        <v>49551</v>
      </c>
      <c r="I68" s="146">
        <f t="shared" si="17"/>
        <v>33415</v>
      </c>
      <c r="J68" s="146">
        <f t="shared" si="17"/>
        <v>10000</v>
      </c>
      <c r="K68" s="147">
        <f t="shared" si="16"/>
        <v>20.181227422251823</v>
      </c>
      <c r="L68" s="162" t="s">
        <v>375</v>
      </c>
      <c r="M68" s="161"/>
      <c r="N68" s="161"/>
      <c r="O68" s="161"/>
      <c r="P68" s="127">
        <v>49551</v>
      </c>
      <c r="Q68" s="127">
        <v>33415</v>
      </c>
      <c r="R68" s="127">
        <v>10000</v>
      </c>
      <c r="S68" s="161"/>
      <c r="T68" s="161"/>
      <c r="U68" s="161"/>
      <c r="V68" s="161"/>
      <c r="W68" s="161"/>
      <c r="X68" s="161"/>
      <c r="Y68" s="129"/>
    </row>
    <row r="69" spans="1:25" s="76" customFormat="1" x14ac:dyDescent="0.25">
      <c r="A69" s="143" t="s">
        <v>405</v>
      </c>
      <c r="B69" s="143" t="s">
        <v>318</v>
      </c>
      <c r="C69" s="143" t="s">
        <v>10</v>
      </c>
      <c r="D69" s="149" t="s">
        <v>289</v>
      </c>
      <c r="E69" s="143" t="s">
        <v>86</v>
      </c>
      <c r="F69" s="143" t="s">
        <v>282</v>
      </c>
      <c r="G69" s="149" t="s">
        <v>252</v>
      </c>
      <c r="H69" s="146">
        <f>SUM(M69,P69)</f>
        <v>31150</v>
      </c>
      <c r="I69" s="146">
        <f t="shared" si="17"/>
        <v>15350</v>
      </c>
      <c r="J69" s="146">
        <f t="shared" si="17"/>
        <v>15000</v>
      </c>
      <c r="K69" s="147">
        <f t="shared" si="16"/>
        <v>48.154093097913325</v>
      </c>
      <c r="L69" s="162" t="s">
        <v>376</v>
      </c>
      <c r="M69" s="161"/>
      <c r="N69" s="161"/>
      <c r="O69" s="161"/>
      <c r="P69" s="127">
        <v>31150</v>
      </c>
      <c r="Q69" s="128">
        <v>15350</v>
      </c>
      <c r="R69" s="128">
        <v>15000</v>
      </c>
      <c r="S69" s="161"/>
      <c r="T69" s="161"/>
      <c r="U69" s="161"/>
      <c r="V69" s="161"/>
      <c r="W69" s="161"/>
      <c r="X69" s="161"/>
      <c r="Y69" s="129"/>
    </row>
    <row r="70" spans="1:25" s="76" customFormat="1" ht="26.25" x14ac:dyDescent="0.25">
      <c r="A70" s="143" t="s">
        <v>536</v>
      </c>
      <c r="B70" s="143" t="s">
        <v>549</v>
      </c>
      <c r="C70" s="143" t="s">
        <v>537</v>
      </c>
      <c r="D70" s="149" t="s">
        <v>13</v>
      </c>
      <c r="E70" s="143" t="s">
        <v>670</v>
      </c>
      <c r="F70" s="143" t="s">
        <v>650</v>
      </c>
      <c r="G70" s="149" t="s">
        <v>15</v>
      </c>
      <c r="H70" s="177" t="s">
        <v>193</v>
      </c>
      <c r="I70" s="178"/>
      <c r="J70" s="178"/>
      <c r="K70" s="178"/>
      <c r="L70" s="162"/>
      <c r="M70" s="161"/>
      <c r="N70" s="161"/>
      <c r="O70" s="161"/>
      <c r="P70" s="127"/>
      <c r="Q70" s="128"/>
      <c r="R70" s="128"/>
      <c r="S70" s="161"/>
      <c r="T70" s="161"/>
      <c r="U70" s="161"/>
      <c r="V70" s="161"/>
      <c r="W70" s="161"/>
      <c r="X70" s="161"/>
      <c r="Y70" s="129"/>
    </row>
    <row r="71" spans="1:25" s="76" customFormat="1" ht="26.25" x14ac:dyDescent="0.25">
      <c r="A71" s="143" t="s">
        <v>406</v>
      </c>
      <c r="B71" s="143" t="s">
        <v>329</v>
      </c>
      <c r="C71" s="143" t="s">
        <v>328</v>
      </c>
      <c r="D71" s="149" t="s">
        <v>310</v>
      </c>
      <c r="E71" s="143" t="s">
        <v>330</v>
      </c>
      <c r="F71" s="143" t="s">
        <v>640</v>
      </c>
      <c r="G71" s="149" t="s">
        <v>252</v>
      </c>
      <c r="H71" s="146">
        <f t="shared" ref="H71" si="19">SUM(M71,P71)</f>
        <v>173564</v>
      </c>
      <c r="I71" s="146">
        <f t="shared" si="17"/>
        <v>30000</v>
      </c>
      <c r="J71" s="146">
        <f t="shared" si="17"/>
        <v>24000</v>
      </c>
      <c r="K71" s="147">
        <f t="shared" si="16"/>
        <v>13.827752298863819</v>
      </c>
      <c r="L71" s="162" t="s">
        <v>377</v>
      </c>
      <c r="M71" s="161"/>
      <c r="N71" s="161"/>
      <c r="O71" s="161"/>
      <c r="P71" s="127">
        <v>173564</v>
      </c>
      <c r="Q71" s="127">
        <v>30000</v>
      </c>
      <c r="R71" s="127">
        <v>24000</v>
      </c>
      <c r="S71" s="161"/>
      <c r="T71" s="161"/>
      <c r="U71" s="161"/>
      <c r="V71" s="161"/>
      <c r="W71" s="161"/>
      <c r="X71" s="161"/>
      <c r="Y71" s="129"/>
    </row>
    <row r="72" spans="1:25" s="76" customFormat="1" ht="26.25" x14ac:dyDescent="0.25">
      <c r="A72" s="143" t="s">
        <v>407</v>
      </c>
      <c r="B72" s="143" t="s">
        <v>332</v>
      </c>
      <c r="C72" s="143" t="s">
        <v>331</v>
      </c>
      <c r="D72" s="149" t="s">
        <v>289</v>
      </c>
      <c r="E72" s="143" t="s">
        <v>192</v>
      </c>
      <c r="F72" s="143" t="s">
        <v>282</v>
      </c>
      <c r="G72" s="149" t="s">
        <v>15</v>
      </c>
      <c r="H72" s="177" t="s">
        <v>193</v>
      </c>
      <c r="I72" s="178"/>
      <c r="J72" s="178"/>
      <c r="K72" s="178"/>
      <c r="L72" s="162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29"/>
    </row>
    <row r="73" spans="1:25" s="76" customFormat="1" ht="64.5" x14ac:dyDescent="0.25">
      <c r="A73" s="143" t="s">
        <v>408</v>
      </c>
      <c r="B73" s="143" t="s">
        <v>333</v>
      </c>
      <c r="C73" s="143" t="s">
        <v>23</v>
      </c>
      <c r="D73" s="149" t="s">
        <v>429</v>
      </c>
      <c r="E73" s="143" t="s">
        <v>334</v>
      </c>
      <c r="F73" s="143" t="s">
        <v>641</v>
      </c>
      <c r="G73" s="149" t="s">
        <v>252</v>
      </c>
      <c r="H73" s="146">
        <v>89850</v>
      </c>
      <c r="I73" s="146">
        <v>52300</v>
      </c>
      <c r="J73" s="146">
        <v>36800</v>
      </c>
      <c r="K73" s="147">
        <f t="shared" si="16"/>
        <v>40.957150806900387</v>
      </c>
      <c r="L73" s="162" t="s">
        <v>422</v>
      </c>
      <c r="M73" s="94">
        <v>2300</v>
      </c>
      <c r="N73" s="94">
        <v>2300</v>
      </c>
      <c r="O73" s="127">
        <v>1800</v>
      </c>
      <c r="P73" s="127">
        <v>87550</v>
      </c>
      <c r="Q73" s="127">
        <v>50000</v>
      </c>
      <c r="R73" s="127">
        <v>10000</v>
      </c>
      <c r="S73" s="127">
        <v>62300</v>
      </c>
      <c r="T73" s="127">
        <v>27100</v>
      </c>
      <c r="U73" s="127">
        <v>25000</v>
      </c>
      <c r="V73" s="161"/>
      <c r="W73" s="161"/>
      <c r="X73" s="161"/>
      <c r="Y73" s="129"/>
    </row>
    <row r="74" spans="1:25" s="76" customFormat="1" ht="64.5" x14ac:dyDescent="0.25">
      <c r="A74" s="143" t="s">
        <v>409</v>
      </c>
      <c r="B74" s="143" t="s">
        <v>336</v>
      </c>
      <c r="C74" s="143" t="s">
        <v>335</v>
      </c>
      <c r="D74" s="149" t="s">
        <v>306</v>
      </c>
      <c r="E74" s="143" t="s">
        <v>113</v>
      </c>
      <c r="F74" s="143" t="s">
        <v>653</v>
      </c>
      <c r="G74" s="149" t="s">
        <v>252</v>
      </c>
      <c r="H74" s="146">
        <v>138480</v>
      </c>
      <c r="I74" s="146">
        <v>69410</v>
      </c>
      <c r="J74" s="146">
        <v>76000</v>
      </c>
      <c r="K74" s="147">
        <f t="shared" si="16"/>
        <v>54.881571346042747</v>
      </c>
      <c r="L74" s="162" t="s">
        <v>378</v>
      </c>
      <c r="M74" s="127">
        <v>29330</v>
      </c>
      <c r="N74" s="127">
        <v>12230</v>
      </c>
      <c r="O74" s="127">
        <v>10000</v>
      </c>
      <c r="P74" s="127">
        <v>109150</v>
      </c>
      <c r="Q74" s="127">
        <v>57180</v>
      </c>
      <c r="R74" s="127">
        <v>45000</v>
      </c>
      <c r="S74" s="127">
        <v>68805</v>
      </c>
      <c r="T74" s="127">
        <v>45000</v>
      </c>
      <c r="U74" s="127">
        <v>21000</v>
      </c>
      <c r="V74" s="161"/>
      <c r="W74" s="161"/>
      <c r="X74" s="161"/>
      <c r="Y74" s="129"/>
    </row>
    <row r="75" spans="1:25" s="76" customFormat="1" ht="39" x14ac:dyDescent="0.25">
      <c r="A75" s="143" t="s">
        <v>410</v>
      </c>
      <c r="B75" s="143" t="s">
        <v>337</v>
      </c>
      <c r="C75" s="143" t="s">
        <v>41</v>
      </c>
      <c r="D75" s="149" t="s">
        <v>306</v>
      </c>
      <c r="E75" s="143" t="s">
        <v>114</v>
      </c>
      <c r="F75" s="143" t="s">
        <v>642</v>
      </c>
      <c r="G75" s="149" t="s">
        <v>252</v>
      </c>
      <c r="H75" s="146">
        <v>78701</v>
      </c>
      <c r="I75" s="146">
        <v>35985</v>
      </c>
      <c r="J75" s="146">
        <v>48000</v>
      </c>
      <c r="K75" s="147">
        <f t="shared" si="16"/>
        <v>60.990330491353347</v>
      </c>
      <c r="L75" s="162" t="s">
        <v>379</v>
      </c>
      <c r="M75" s="127">
        <v>18996</v>
      </c>
      <c r="N75" s="127">
        <v>9805</v>
      </c>
      <c r="O75" s="161">
        <v>4000</v>
      </c>
      <c r="P75" s="127">
        <v>54670</v>
      </c>
      <c r="Q75" s="127">
        <v>26180</v>
      </c>
      <c r="R75" s="127">
        <v>24000</v>
      </c>
      <c r="S75" s="127">
        <v>59705</v>
      </c>
      <c r="T75" s="127">
        <v>23600</v>
      </c>
      <c r="U75" s="127">
        <v>20000</v>
      </c>
      <c r="V75" s="161"/>
      <c r="W75" s="161"/>
      <c r="X75" s="161"/>
      <c r="Y75" s="129"/>
    </row>
    <row r="76" spans="1:25" s="76" customFormat="1" ht="39" x14ac:dyDescent="0.25">
      <c r="A76" s="143" t="s">
        <v>411</v>
      </c>
      <c r="B76" s="143" t="s">
        <v>339</v>
      </c>
      <c r="C76" s="143" t="s">
        <v>338</v>
      </c>
      <c r="D76" s="149" t="s">
        <v>340</v>
      </c>
      <c r="E76" s="143" t="s">
        <v>341</v>
      </c>
      <c r="F76" s="143" t="s">
        <v>342</v>
      </c>
      <c r="G76" s="149" t="s">
        <v>252</v>
      </c>
      <c r="H76" s="146">
        <f t="shared" ref="H76:H79" si="20">SUM(M76,P76)</f>
        <v>198672</v>
      </c>
      <c r="I76" s="146">
        <f t="shared" si="17"/>
        <v>40000</v>
      </c>
      <c r="J76" s="146">
        <f t="shared" si="17"/>
        <v>25000</v>
      </c>
      <c r="K76" s="147">
        <f t="shared" si="16"/>
        <v>12.583554803897881</v>
      </c>
      <c r="L76" s="162" t="s">
        <v>380</v>
      </c>
      <c r="M76" s="161"/>
      <c r="N76" s="161"/>
      <c r="O76" s="161"/>
      <c r="P76" s="127">
        <v>198672</v>
      </c>
      <c r="Q76" s="127">
        <v>40000</v>
      </c>
      <c r="R76" s="127">
        <v>25000</v>
      </c>
      <c r="S76" s="161"/>
      <c r="T76" s="161"/>
      <c r="U76" s="161"/>
      <c r="V76" s="161"/>
      <c r="W76" s="161"/>
      <c r="X76" s="161"/>
      <c r="Y76" s="129"/>
    </row>
    <row r="77" spans="1:25" s="76" customFormat="1" ht="26.25" x14ac:dyDescent="0.25">
      <c r="A77" s="143" t="s">
        <v>412</v>
      </c>
      <c r="B77" s="143" t="s">
        <v>344</v>
      </c>
      <c r="C77" s="143" t="s">
        <v>343</v>
      </c>
      <c r="D77" s="149"/>
      <c r="E77" s="143" t="s">
        <v>345</v>
      </c>
      <c r="F77" s="143" t="s">
        <v>346</v>
      </c>
      <c r="G77" s="149" t="s">
        <v>252</v>
      </c>
      <c r="H77" s="146">
        <f t="shared" si="20"/>
        <v>35000</v>
      </c>
      <c r="I77" s="146">
        <f t="shared" si="17"/>
        <v>20505</v>
      </c>
      <c r="J77" s="146">
        <f t="shared" si="17"/>
        <v>10000</v>
      </c>
      <c r="K77" s="147">
        <f t="shared" si="16"/>
        <v>28.571428571428573</v>
      </c>
      <c r="L77" s="162" t="s">
        <v>381</v>
      </c>
      <c r="M77" s="127">
        <v>5820</v>
      </c>
      <c r="N77" s="127">
        <v>4575</v>
      </c>
      <c r="O77" s="161">
        <v>0</v>
      </c>
      <c r="P77" s="127">
        <v>29180</v>
      </c>
      <c r="Q77" s="127">
        <v>15930</v>
      </c>
      <c r="R77" s="127">
        <v>10000</v>
      </c>
      <c r="S77" s="161"/>
      <c r="T77" s="161"/>
      <c r="U77" s="161"/>
      <c r="V77" s="161"/>
      <c r="W77" s="161"/>
      <c r="X77" s="161"/>
      <c r="Y77" s="129"/>
    </row>
    <row r="78" spans="1:25" s="76" customFormat="1" ht="51.75" x14ac:dyDescent="0.25">
      <c r="A78" s="143" t="s">
        <v>413</v>
      </c>
      <c r="B78" s="143" t="s">
        <v>348</v>
      </c>
      <c r="C78" s="143" t="s">
        <v>347</v>
      </c>
      <c r="D78" s="149" t="s">
        <v>349</v>
      </c>
      <c r="E78" s="143" t="s">
        <v>115</v>
      </c>
      <c r="F78" s="143" t="s">
        <v>350</v>
      </c>
      <c r="G78" s="149" t="s">
        <v>252</v>
      </c>
      <c r="H78" s="146">
        <f t="shared" si="20"/>
        <v>343063</v>
      </c>
      <c r="I78" s="146">
        <f t="shared" si="17"/>
        <v>83254</v>
      </c>
      <c r="J78" s="146">
        <f t="shared" si="17"/>
        <v>57500</v>
      </c>
      <c r="K78" s="147">
        <f t="shared" si="16"/>
        <v>16.760769887746566</v>
      </c>
      <c r="L78" s="162" t="s">
        <v>382</v>
      </c>
      <c r="M78" s="127">
        <v>65401</v>
      </c>
      <c r="N78" s="127">
        <v>25000</v>
      </c>
      <c r="O78" s="127">
        <v>12500</v>
      </c>
      <c r="P78" s="127">
        <v>277662</v>
      </c>
      <c r="Q78" s="127">
        <v>58254</v>
      </c>
      <c r="R78" s="127">
        <v>45000</v>
      </c>
      <c r="S78" s="161"/>
      <c r="T78" s="161"/>
      <c r="U78" s="161"/>
      <c r="V78" s="161"/>
      <c r="W78" s="161"/>
      <c r="X78" s="161"/>
      <c r="Y78" s="129"/>
    </row>
    <row r="79" spans="1:25" s="76" customFormat="1" x14ac:dyDescent="0.25">
      <c r="A79" s="143" t="s">
        <v>414</v>
      </c>
      <c r="B79" s="143" t="s">
        <v>351</v>
      </c>
      <c r="C79" s="143" t="s">
        <v>175</v>
      </c>
      <c r="D79" s="149" t="s">
        <v>289</v>
      </c>
      <c r="E79" s="143" t="s">
        <v>176</v>
      </c>
      <c r="F79" s="143" t="s">
        <v>282</v>
      </c>
      <c r="G79" s="149" t="s">
        <v>252</v>
      </c>
      <c r="H79" s="146">
        <f t="shared" si="20"/>
        <v>32340</v>
      </c>
      <c r="I79" s="146">
        <f t="shared" si="17"/>
        <v>23700</v>
      </c>
      <c r="J79" s="146">
        <f t="shared" si="17"/>
        <v>14500</v>
      </c>
      <c r="K79" s="147">
        <f t="shared" si="16"/>
        <v>44.836116264687696</v>
      </c>
      <c r="L79" s="162" t="s">
        <v>383</v>
      </c>
      <c r="M79" s="127">
        <v>3000</v>
      </c>
      <c r="N79" s="127">
        <v>3000</v>
      </c>
      <c r="O79" s="127">
        <v>2500</v>
      </c>
      <c r="P79" s="161">
        <v>29340</v>
      </c>
      <c r="Q79" s="127">
        <v>20700</v>
      </c>
      <c r="R79" s="127">
        <v>12000</v>
      </c>
      <c r="S79" s="161"/>
      <c r="T79" s="161"/>
      <c r="U79" s="161"/>
      <c r="V79" s="161"/>
      <c r="W79" s="161"/>
      <c r="X79" s="161"/>
      <c r="Y79" s="129"/>
    </row>
    <row r="80" spans="1:25" s="76" customFormat="1" ht="26.25" x14ac:dyDescent="0.25">
      <c r="A80" s="143" t="s">
        <v>416</v>
      </c>
      <c r="B80" s="143" t="s">
        <v>352</v>
      </c>
      <c r="C80" s="143" t="s">
        <v>195</v>
      </c>
      <c r="D80" s="149" t="s">
        <v>289</v>
      </c>
      <c r="E80" s="143" t="s">
        <v>98</v>
      </c>
      <c r="F80" s="143" t="s">
        <v>353</v>
      </c>
      <c r="G80" s="149" t="s">
        <v>252</v>
      </c>
      <c r="H80" s="146">
        <v>75467</v>
      </c>
      <c r="I80" s="146">
        <v>42080</v>
      </c>
      <c r="J80" s="146">
        <v>32000</v>
      </c>
      <c r="K80" s="147">
        <f t="shared" si="16"/>
        <v>42.402639564312878</v>
      </c>
      <c r="L80" s="162" t="s">
        <v>384</v>
      </c>
      <c r="M80" s="127">
        <v>21160</v>
      </c>
      <c r="N80" s="127">
        <v>12680</v>
      </c>
      <c r="O80" s="127">
        <v>5000</v>
      </c>
      <c r="P80" s="127">
        <v>54307</v>
      </c>
      <c r="Q80" s="127">
        <v>27250</v>
      </c>
      <c r="R80" s="127">
        <v>17000</v>
      </c>
      <c r="S80" s="127">
        <v>48719</v>
      </c>
      <c r="T80" s="127">
        <v>29400</v>
      </c>
      <c r="U80" s="128">
        <v>10000</v>
      </c>
      <c r="V80" s="161"/>
      <c r="W80" s="161"/>
      <c r="X80" s="161"/>
      <c r="Y80" s="129"/>
    </row>
    <row r="81" spans="1:25" s="76" customFormat="1" ht="26.25" x14ac:dyDescent="0.25">
      <c r="A81" s="143" t="s">
        <v>415</v>
      </c>
      <c r="B81" s="143" t="s">
        <v>354</v>
      </c>
      <c r="C81" s="143" t="s">
        <v>64</v>
      </c>
      <c r="D81" s="149" t="s">
        <v>289</v>
      </c>
      <c r="E81" s="143" t="s">
        <v>298</v>
      </c>
      <c r="F81" s="143" t="s">
        <v>282</v>
      </c>
      <c r="G81" s="149" t="s">
        <v>252</v>
      </c>
      <c r="H81" s="146">
        <f>SUM(M81,P81)</f>
        <v>19050</v>
      </c>
      <c r="I81" s="146">
        <f t="shared" si="17"/>
        <v>9450</v>
      </c>
      <c r="J81" s="146">
        <f t="shared" si="17"/>
        <v>4500</v>
      </c>
      <c r="K81" s="147">
        <f t="shared" si="16"/>
        <v>23.622047244094489</v>
      </c>
      <c r="L81" s="162" t="s">
        <v>385</v>
      </c>
      <c r="M81" s="161"/>
      <c r="N81" s="161"/>
      <c r="O81" s="161"/>
      <c r="P81" s="127">
        <v>19050</v>
      </c>
      <c r="Q81" s="127">
        <v>9450</v>
      </c>
      <c r="R81" s="127">
        <v>4500</v>
      </c>
      <c r="S81" s="161"/>
      <c r="T81" s="161"/>
      <c r="U81" s="161"/>
      <c r="V81" s="161"/>
      <c r="W81" s="161"/>
      <c r="X81" s="161"/>
      <c r="Y81" s="129"/>
    </row>
    <row r="82" spans="1:25" s="76" customFormat="1" ht="26.25" x14ac:dyDescent="0.25">
      <c r="A82" s="143" t="s">
        <v>417</v>
      </c>
      <c r="B82" s="143" t="s">
        <v>355</v>
      </c>
      <c r="C82" s="143" t="s">
        <v>10</v>
      </c>
      <c r="D82" s="149" t="s">
        <v>289</v>
      </c>
      <c r="E82" s="143" t="s">
        <v>86</v>
      </c>
      <c r="F82" s="143" t="s">
        <v>282</v>
      </c>
      <c r="G82" s="149" t="s">
        <v>252</v>
      </c>
      <c r="H82" s="146">
        <f t="shared" ref="H82" si="21">SUM(M82,P82)</f>
        <v>30600</v>
      </c>
      <c r="I82" s="146">
        <f t="shared" si="17"/>
        <v>14900</v>
      </c>
      <c r="J82" s="146">
        <f t="shared" si="17"/>
        <v>14900</v>
      </c>
      <c r="K82" s="147">
        <f t="shared" si="16"/>
        <v>48.692810457516337</v>
      </c>
      <c r="L82" s="162" t="s">
        <v>386</v>
      </c>
      <c r="M82" s="161"/>
      <c r="N82" s="161"/>
      <c r="O82" s="161"/>
      <c r="P82" s="127">
        <v>30600</v>
      </c>
      <c r="Q82" s="127">
        <v>14900</v>
      </c>
      <c r="R82" s="127">
        <v>14900</v>
      </c>
      <c r="S82" s="161"/>
      <c r="T82" s="161"/>
      <c r="U82" s="161"/>
      <c r="V82" s="161"/>
      <c r="W82" s="161"/>
      <c r="X82" s="161"/>
      <c r="Y82" s="129"/>
    </row>
    <row r="83" spans="1:25" s="76" customFormat="1" ht="26.25" x14ac:dyDescent="0.25">
      <c r="A83" s="143" t="s">
        <v>418</v>
      </c>
      <c r="B83" s="143" t="s">
        <v>356</v>
      </c>
      <c r="C83" s="143" t="s">
        <v>61</v>
      </c>
      <c r="D83" s="149" t="s">
        <v>289</v>
      </c>
      <c r="E83" s="143" t="s">
        <v>357</v>
      </c>
      <c r="F83" s="143" t="s">
        <v>654</v>
      </c>
      <c r="G83" s="149" t="s">
        <v>252</v>
      </c>
      <c r="H83" s="146">
        <v>82952</v>
      </c>
      <c r="I83" s="146">
        <v>53545</v>
      </c>
      <c r="J83" s="146">
        <v>40000</v>
      </c>
      <c r="K83" s="147">
        <f t="shared" si="16"/>
        <v>48.220657729771432</v>
      </c>
      <c r="L83" s="162" t="s">
        <v>423</v>
      </c>
      <c r="M83" s="161"/>
      <c r="N83" s="161"/>
      <c r="O83" s="161"/>
      <c r="P83" s="127">
        <v>10498</v>
      </c>
      <c r="Q83" s="127">
        <v>5000</v>
      </c>
      <c r="R83" s="127">
        <v>5000</v>
      </c>
      <c r="S83" s="127">
        <v>82952</v>
      </c>
      <c r="T83" s="127">
        <v>53545</v>
      </c>
      <c r="U83" s="127">
        <v>35000</v>
      </c>
      <c r="V83" s="161"/>
      <c r="W83" s="161"/>
      <c r="X83" s="161"/>
      <c r="Y83" s="129"/>
    </row>
    <row r="84" spans="1:25" s="76" customFormat="1" ht="26.25" x14ac:dyDescent="0.25">
      <c r="A84" s="143" t="s">
        <v>419</v>
      </c>
      <c r="B84" s="143" t="s">
        <v>359</v>
      </c>
      <c r="C84" s="143" t="s">
        <v>358</v>
      </c>
      <c r="D84" s="149" t="s">
        <v>289</v>
      </c>
      <c r="E84" s="143" t="s">
        <v>83</v>
      </c>
      <c r="F84" s="143" t="s">
        <v>282</v>
      </c>
      <c r="G84" s="149" t="s">
        <v>252</v>
      </c>
      <c r="H84" s="146">
        <v>93093</v>
      </c>
      <c r="I84" s="146">
        <v>48050</v>
      </c>
      <c r="J84" s="146">
        <v>50000</v>
      </c>
      <c r="K84" s="147">
        <f>(J84*100)/H84</f>
        <v>53.709731129085966</v>
      </c>
      <c r="L84" s="162" t="s">
        <v>387</v>
      </c>
      <c r="M84" s="127">
        <v>10498</v>
      </c>
      <c r="N84" s="127">
        <v>5000</v>
      </c>
      <c r="O84" s="127">
        <v>5000</v>
      </c>
      <c r="P84" s="127">
        <v>76875</v>
      </c>
      <c r="Q84" s="127">
        <v>38730</v>
      </c>
      <c r="R84" s="161">
        <v>7000</v>
      </c>
      <c r="S84" s="127">
        <v>82595</v>
      </c>
      <c r="T84" s="127">
        <v>43050</v>
      </c>
      <c r="U84" s="127">
        <v>18000</v>
      </c>
      <c r="V84" s="127">
        <v>82595</v>
      </c>
      <c r="W84" s="127">
        <v>35000</v>
      </c>
      <c r="X84" s="127">
        <v>20000</v>
      </c>
      <c r="Y84" s="129"/>
    </row>
    <row r="85" spans="1:25" s="76" customFormat="1" ht="26.25" x14ac:dyDescent="0.25">
      <c r="A85" s="143" t="s">
        <v>624</v>
      </c>
      <c r="B85" s="143" t="s">
        <v>554</v>
      </c>
      <c r="C85" s="143" t="s">
        <v>538</v>
      </c>
      <c r="D85" s="149" t="s">
        <v>289</v>
      </c>
      <c r="E85" s="143" t="s">
        <v>130</v>
      </c>
      <c r="F85" s="143" t="s">
        <v>282</v>
      </c>
      <c r="G85" s="149" t="s">
        <v>252</v>
      </c>
      <c r="H85" s="146">
        <f>SUM(M85+P85)</f>
        <v>135548</v>
      </c>
      <c r="I85" s="146">
        <f>SUM(N85+Q85)</f>
        <v>87740</v>
      </c>
      <c r="J85" s="146">
        <f>SUM(O85+R85+U85)</f>
        <v>64000</v>
      </c>
      <c r="K85" s="147">
        <f t="shared" ref="K85:K86" si="22">(J85*100)/H85</f>
        <v>47.215746451441554</v>
      </c>
      <c r="L85" s="162"/>
      <c r="M85" s="142">
        <v>25400</v>
      </c>
      <c r="N85" s="142">
        <v>20200</v>
      </c>
      <c r="O85" s="142">
        <v>11000</v>
      </c>
      <c r="P85" s="127">
        <v>110148</v>
      </c>
      <c r="Q85" s="127">
        <v>67540</v>
      </c>
      <c r="R85" s="127">
        <v>43000</v>
      </c>
      <c r="S85" s="127">
        <v>48700</v>
      </c>
      <c r="T85" s="127">
        <v>19950</v>
      </c>
      <c r="U85" s="127">
        <v>10000</v>
      </c>
      <c r="V85" s="142"/>
      <c r="W85" s="142"/>
      <c r="X85" s="142"/>
    </row>
    <row r="86" spans="1:25" s="76" customFormat="1" ht="26.25" x14ac:dyDescent="0.25">
      <c r="A86" s="143" t="s">
        <v>623</v>
      </c>
      <c r="B86" s="143" t="s">
        <v>555</v>
      </c>
      <c r="C86" s="143" t="s">
        <v>539</v>
      </c>
      <c r="D86" s="149" t="s">
        <v>310</v>
      </c>
      <c r="E86" s="143" t="s">
        <v>114</v>
      </c>
      <c r="F86" s="143" t="s">
        <v>671</v>
      </c>
      <c r="G86" s="149" t="s">
        <v>252</v>
      </c>
      <c r="H86" s="146">
        <v>107537</v>
      </c>
      <c r="I86" s="146">
        <v>15620</v>
      </c>
      <c r="J86" s="146">
        <v>10000</v>
      </c>
      <c r="K86" s="147">
        <f t="shared" si="22"/>
        <v>9.2991249523419839</v>
      </c>
      <c r="L86" s="162"/>
      <c r="M86" s="142"/>
      <c r="N86" s="142"/>
      <c r="O86" s="142"/>
      <c r="P86" s="127">
        <v>107537</v>
      </c>
      <c r="Q86" s="127">
        <v>15620</v>
      </c>
      <c r="R86" s="127">
        <v>10000</v>
      </c>
      <c r="S86" s="142"/>
      <c r="T86" s="142"/>
      <c r="U86" s="142"/>
      <c r="V86" s="142"/>
      <c r="W86" s="142"/>
      <c r="X86" s="142"/>
    </row>
    <row r="87" spans="1:25" s="76" customFormat="1" x14ac:dyDescent="0.25">
      <c r="D87" s="170"/>
      <c r="G87" s="170"/>
      <c r="L87" s="81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</row>
    <row r="88" spans="1:25" s="76" customFormat="1" ht="26.25" x14ac:dyDescent="0.4">
      <c r="A88" s="131" t="s">
        <v>308</v>
      </c>
      <c r="D88" s="170"/>
      <c r="G88" s="170"/>
      <c r="L88" s="81"/>
    </row>
    <row r="89" spans="1:25" s="76" customFormat="1" ht="26.25" x14ac:dyDescent="0.25">
      <c r="A89" s="143" t="s">
        <v>290</v>
      </c>
      <c r="B89" s="143"/>
      <c r="C89" s="143" t="s">
        <v>58</v>
      </c>
      <c r="D89" s="149" t="s">
        <v>289</v>
      </c>
      <c r="E89" s="143" t="s">
        <v>672</v>
      </c>
      <c r="F89" s="143" t="s">
        <v>673</v>
      </c>
      <c r="G89" s="138" t="s">
        <v>252</v>
      </c>
      <c r="H89" s="146">
        <f t="shared" ref="H89" si="23">SUM(M89+P89+S89)</f>
        <v>34270</v>
      </c>
      <c r="I89" s="146">
        <f t="shared" ref="I89:J89" si="24">SUM(N89+Q89+T89)</f>
        <v>26670</v>
      </c>
      <c r="J89" s="146">
        <f t="shared" si="24"/>
        <v>20000</v>
      </c>
      <c r="K89" s="147">
        <f t="shared" ref="K89" si="25">(J89*100)/H89</f>
        <v>58.360081704114386</v>
      </c>
      <c r="L89" s="164"/>
      <c r="M89" s="161"/>
      <c r="N89" s="161"/>
      <c r="O89" s="161"/>
      <c r="P89" s="161">
        <v>34270</v>
      </c>
      <c r="Q89" s="161">
        <v>26670</v>
      </c>
      <c r="R89" s="161">
        <v>20000</v>
      </c>
      <c r="S89" s="161"/>
      <c r="T89" s="129"/>
      <c r="U89" s="129"/>
      <c r="V89" s="129"/>
      <c r="W89" s="129"/>
      <c r="X89" s="129"/>
      <c r="Y89" s="129"/>
    </row>
    <row r="90" spans="1:25" s="76" customFormat="1" ht="39" x14ac:dyDescent="0.25">
      <c r="A90" s="143" t="s">
        <v>563</v>
      </c>
      <c r="B90" s="138"/>
      <c r="C90" s="143" t="s">
        <v>76</v>
      </c>
      <c r="D90" s="138" t="s">
        <v>172</v>
      </c>
      <c r="E90" s="154" t="s">
        <v>192</v>
      </c>
      <c r="F90" s="143" t="s">
        <v>285</v>
      </c>
      <c r="G90" s="138" t="s">
        <v>252</v>
      </c>
      <c r="H90" s="146">
        <f>SUM(M90+P90+S90)</f>
        <v>228668</v>
      </c>
      <c r="I90" s="146">
        <f>SUM(N90+Q90+T90)</f>
        <v>82700</v>
      </c>
      <c r="J90" s="146">
        <f>SUM(O90+R90+U90)</f>
        <v>59900</v>
      </c>
      <c r="K90" s="147">
        <f>(J90*100)/H90</f>
        <v>26.195182535378802</v>
      </c>
      <c r="L90" s="165" t="s">
        <v>272</v>
      </c>
      <c r="M90" s="148">
        <v>70700</v>
      </c>
      <c r="N90" s="148">
        <v>40700</v>
      </c>
      <c r="O90" s="148">
        <v>19900</v>
      </c>
      <c r="P90" s="148">
        <v>157968</v>
      </c>
      <c r="Q90" s="148">
        <v>42000</v>
      </c>
      <c r="R90" s="148">
        <v>40000</v>
      </c>
      <c r="S90" s="148"/>
      <c r="T90" s="50"/>
      <c r="U90" s="50"/>
      <c r="V90" s="118"/>
    </row>
    <row r="91" spans="1:25" s="76" customFormat="1" x14ac:dyDescent="0.25">
      <c r="A91" s="145" t="s">
        <v>564</v>
      </c>
      <c r="B91" s="138"/>
      <c r="C91" s="145" t="s">
        <v>173</v>
      </c>
      <c r="D91" s="138" t="s">
        <v>12</v>
      </c>
      <c r="E91" s="145" t="s">
        <v>674</v>
      </c>
      <c r="F91" s="149" t="s">
        <v>14</v>
      </c>
      <c r="G91" s="149" t="s">
        <v>14</v>
      </c>
      <c r="H91" s="139" t="s">
        <v>193</v>
      </c>
      <c r="I91" s="140"/>
      <c r="J91" s="140"/>
      <c r="K91" s="141"/>
      <c r="L91" s="164"/>
      <c r="M91" s="148"/>
      <c r="N91" s="148"/>
      <c r="O91" s="148"/>
      <c r="P91" s="148"/>
      <c r="Q91" s="148"/>
      <c r="R91" s="148"/>
      <c r="S91" s="148"/>
      <c r="T91" s="50"/>
      <c r="U91" s="50"/>
    </row>
    <row r="92" spans="1:25" s="76" customFormat="1" ht="26.25" x14ac:dyDescent="0.25">
      <c r="A92" s="143" t="s">
        <v>466</v>
      </c>
      <c r="B92" s="149"/>
      <c r="C92" s="158" t="s">
        <v>175</v>
      </c>
      <c r="D92" s="138" t="s">
        <v>12</v>
      </c>
      <c r="E92" s="143" t="s">
        <v>176</v>
      </c>
      <c r="F92" s="143" t="s">
        <v>130</v>
      </c>
      <c r="G92" s="149" t="s">
        <v>14</v>
      </c>
      <c r="H92" s="139" t="s">
        <v>193</v>
      </c>
      <c r="I92" s="140"/>
      <c r="J92" s="140"/>
      <c r="K92" s="141"/>
      <c r="L92" s="144"/>
      <c r="M92" s="148"/>
      <c r="N92" s="148"/>
      <c r="O92" s="148"/>
      <c r="P92" s="148"/>
      <c r="Q92" s="148"/>
      <c r="R92" s="148"/>
      <c r="S92" s="148"/>
      <c r="T92" s="50"/>
      <c r="U92" s="50"/>
    </row>
    <row r="93" spans="1:25" s="76" customFormat="1" ht="26.25" x14ac:dyDescent="0.25">
      <c r="A93" s="143" t="s">
        <v>565</v>
      </c>
      <c r="B93" s="138"/>
      <c r="C93" s="143" t="s">
        <v>309</v>
      </c>
      <c r="D93" s="138" t="s">
        <v>310</v>
      </c>
      <c r="E93" s="143" t="s">
        <v>192</v>
      </c>
      <c r="F93" s="143" t="s">
        <v>675</v>
      </c>
      <c r="G93" s="138" t="s">
        <v>311</v>
      </c>
      <c r="H93" s="146" t="s">
        <v>311</v>
      </c>
      <c r="I93" s="146" t="s">
        <v>208</v>
      </c>
      <c r="J93" s="146" t="s">
        <v>208</v>
      </c>
      <c r="K93" s="147" t="s">
        <v>208</v>
      </c>
      <c r="L93" s="151"/>
      <c r="M93" s="159"/>
      <c r="N93" s="148"/>
      <c r="O93" s="148"/>
      <c r="P93" s="150"/>
      <c r="Q93" s="150"/>
      <c r="R93" s="150"/>
      <c r="S93" s="148"/>
      <c r="T93" s="50"/>
      <c r="U93" s="50"/>
    </row>
    <row r="94" spans="1:25" s="76" customFormat="1" ht="26.25" x14ac:dyDescent="0.25">
      <c r="A94" s="143" t="s">
        <v>287</v>
      </c>
      <c r="B94" s="149"/>
      <c r="C94" s="158" t="s">
        <v>171</v>
      </c>
      <c r="D94" s="138" t="s">
        <v>279</v>
      </c>
      <c r="E94" s="143" t="s">
        <v>83</v>
      </c>
      <c r="F94" s="149" t="s">
        <v>655</v>
      </c>
      <c r="G94" s="138" t="s">
        <v>14</v>
      </c>
      <c r="H94" s="139" t="s">
        <v>193</v>
      </c>
      <c r="I94" s="140"/>
      <c r="J94" s="140"/>
      <c r="K94" s="141"/>
      <c r="L94" s="144"/>
      <c r="M94" s="142"/>
      <c r="N94" s="142"/>
      <c r="O94" s="142"/>
      <c r="P94" s="142"/>
      <c r="Q94" s="142"/>
      <c r="R94" s="142"/>
      <c r="S94" s="142"/>
    </row>
    <row r="95" spans="1:25" s="76" customFormat="1" x14ac:dyDescent="0.25">
      <c r="A95" s="166"/>
      <c r="B95" s="167"/>
      <c r="C95" s="166"/>
      <c r="D95" s="167"/>
      <c r="E95" s="166"/>
      <c r="F95" s="166"/>
      <c r="G95" s="167"/>
      <c r="H95" s="168"/>
      <c r="I95" s="168"/>
      <c r="J95" s="168"/>
      <c r="K95" s="169"/>
      <c r="L95" s="151"/>
      <c r="M95" s="159"/>
      <c r="N95" s="148"/>
      <c r="O95" s="148"/>
      <c r="P95" s="150"/>
      <c r="Q95" s="150"/>
      <c r="R95" s="150"/>
      <c r="S95" s="148"/>
      <c r="T95" s="50"/>
      <c r="U95" s="50"/>
    </row>
    <row r="96" spans="1:25" s="76" customFormat="1" x14ac:dyDescent="0.25">
      <c r="A96" s="166"/>
      <c r="B96" s="167"/>
      <c r="C96" s="166"/>
      <c r="D96" s="167"/>
      <c r="E96" s="166"/>
      <c r="F96" s="166"/>
      <c r="G96" s="167"/>
      <c r="H96" s="168"/>
      <c r="I96" s="168"/>
      <c r="J96" s="168"/>
      <c r="K96" s="169"/>
      <c r="L96" s="151"/>
      <c r="M96" s="159"/>
      <c r="N96" s="148"/>
      <c r="O96" s="148"/>
      <c r="P96" s="150"/>
      <c r="Q96" s="150"/>
      <c r="R96" s="150"/>
      <c r="S96" s="148"/>
      <c r="T96" s="50"/>
      <c r="U96" s="50"/>
    </row>
    <row r="97" spans="1:16" s="76" customFormat="1" ht="23.25" x14ac:dyDescent="0.35">
      <c r="A97" s="132"/>
      <c r="D97" s="170"/>
      <c r="G97" s="170"/>
      <c r="L97" s="81"/>
    </row>
    <row r="98" spans="1:16" s="76" customFormat="1" x14ac:dyDescent="0.25">
      <c r="A98" s="82"/>
      <c r="D98" s="170"/>
      <c r="G98" s="170"/>
      <c r="L98" s="81"/>
    </row>
    <row r="99" spans="1:16" s="76" customFormat="1" ht="75" x14ac:dyDescent="0.25">
      <c r="A99" s="133" t="s">
        <v>471</v>
      </c>
      <c r="B99" s="134" t="s">
        <v>430</v>
      </c>
      <c r="C99" s="134" t="s">
        <v>434</v>
      </c>
      <c r="D99" s="134" t="s">
        <v>433</v>
      </c>
      <c r="E99" s="134" t="s">
        <v>431</v>
      </c>
      <c r="F99" s="135" t="s">
        <v>432</v>
      </c>
      <c r="G99" s="170"/>
      <c r="H99" s="136"/>
      <c r="I99" s="136"/>
      <c r="J99" s="136"/>
      <c r="K99" s="136"/>
      <c r="L99" s="136"/>
    </row>
    <row r="100" spans="1:16" s="76" customFormat="1" x14ac:dyDescent="0.25">
      <c r="A100" s="119">
        <v>2010</v>
      </c>
      <c r="B100" s="120">
        <v>4</v>
      </c>
      <c r="C100" s="120">
        <v>4</v>
      </c>
      <c r="D100" s="120">
        <v>0</v>
      </c>
      <c r="E100" s="120">
        <v>0</v>
      </c>
      <c r="F100" s="121">
        <v>0</v>
      </c>
      <c r="G100" s="170"/>
      <c r="L100" s="81"/>
      <c r="P100" s="82"/>
    </row>
    <row r="101" spans="1:16" s="76" customFormat="1" x14ac:dyDescent="0.25">
      <c r="A101" s="119">
        <v>2011</v>
      </c>
      <c r="B101" s="120">
        <v>4</v>
      </c>
      <c r="C101" s="120">
        <v>1</v>
      </c>
      <c r="D101" s="120">
        <v>1</v>
      </c>
      <c r="E101" s="120">
        <v>1</v>
      </c>
      <c r="F101" s="121">
        <v>0</v>
      </c>
      <c r="G101" s="170"/>
      <c r="L101" s="81"/>
    </row>
    <row r="102" spans="1:16" s="76" customFormat="1" x14ac:dyDescent="0.25">
      <c r="A102" s="119">
        <v>2012</v>
      </c>
      <c r="B102" s="120">
        <v>8</v>
      </c>
      <c r="C102" s="120">
        <v>1</v>
      </c>
      <c r="D102" s="120">
        <v>7</v>
      </c>
      <c r="E102" s="120">
        <v>6</v>
      </c>
      <c r="F102" s="121">
        <v>1</v>
      </c>
      <c r="G102" s="170"/>
      <c r="L102" s="81"/>
    </row>
    <row r="103" spans="1:16" s="76" customFormat="1" x14ac:dyDescent="0.25">
      <c r="A103" s="119">
        <v>2013</v>
      </c>
      <c r="B103" s="120">
        <v>7</v>
      </c>
      <c r="C103" s="120">
        <v>0</v>
      </c>
      <c r="D103" s="120">
        <v>7</v>
      </c>
      <c r="E103" s="120">
        <v>7</v>
      </c>
      <c r="F103" s="121">
        <v>0</v>
      </c>
      <c r="G103" s="170"/>
      <c r="L103" s="81"/>
    </row>
    <row r="104" spans="1:16" s="76" customFormat="1" x14ac:dyDescent="0.25">
      <c r="A104" s="119">
        <v>2014</v>
      </c>
      <c r="B104" s="120">
        <v>14</v>
      </c>
      <c r="C104" s="120">
        <v>1</v>
      </c>
      <c r="D104" s="120">
        <v>13</v>
      </c>
      <c r="E104" s="120">
        <v>12</v>
      </c>
      <c r="F104" s="121">
        <v>1</v>
      </c>
      <c r="G104" s="170"/>
      <c r="L104" s="81"/>
    </row>
    <row r="105" spans="1:16" s="76" customFormat="1" x14ac:dyDescent="0.25">
      <c r="A105" s="119">
        <v>2015</v>
      </c>
      <c r="B105" s="120">
        <v>11</v>
      </c>
      <c r="C105" s="120">
        <v>0</v>
      </c>
      <c r="D105" s="120">
        <v>11</v>
      </c>
      <c r="E105" s="120">
        <v>9</v>
      </c>
      <c r="F105" s="121">
        <v>2</v>
      </c>
      <c r="G105" s="170"/>
      <c r="L105" s="81"/>
    </row>
    <row r="106" spans="1:16" s="76" customFormat="1" x14ac:dyDescent="0.25">
      <c r="A106" s="119">
        <v>2016</v>
      </c>
      <c r="B106" s="120">
        <v>14</v>
      </c>
      <c r="C106" s="120">
        <v>2</v>
      </c>
      <c r="D106" s="120">
        <v>12</v>
      </c>
      <c r="E106" s="120">
        <v>11</v>
      </c>
      <c r="F106" s="121">
        <v>1</v>
      </c>
      <c r="G106" s="170"/>
      <c r="L106" s="81"/>
    </row>
    <row r="107" spans="1:16" s="76" customFormat="1" x14ac:dyDescent="0.25">
      <c r="A107" s="119">
        <v>2017</v>
      </c>
      <c r="B107" s="120">
        <v>7</v>
      </c>
      <c r="C107" s="120">
        <v>3</v>
      </c>
      <c r="D107" s="120">
        <v>4</v>
      </c>
      <c r="E107" s="120">
        <v>4</v>
      </c>
      <c r="F107" s="121">
        <v>0</v>
      </c>
      <c r="G107" s="170"/>
      <c r="L107" s="81"/>
    </row>
    <row r="108" spans="1:16" s="76" customFormat="1" x14ac:dyDescent="0.25">
      <c r="A108" s="119">
        <v>2018</v>
      </c>
      <c r="B108" s="120">
        <v>16</v>
      </c>
      <c r="C108" s="120">
        <v>1</v>
      </c>
      <c r="D108" s="120">
        <v>15</v>
      </c>
      <c r="E108" s="120">
        <v>15</v>
      </c>
      <c r="F108" s="121">
        <v>0</v>
      </c>
      <c r="G108" s="170"/>
      <c r="L108" s="81"/>
    </row>
    <row r="109" spans="1:16" s="76" customFormat="1" x14ac:dyDescent="0.25">
      <c r="A109" s="122" t="s">
        <v>278</v>
      </c>
      <c r="B109" s="123">
        <f>SUM(B100:B108)</f>
        <v>85</v>
      </c>
      <c r="C109" s="123">
        <f t="shared" ref="C109:F109" si="26">SUM(C100:C108)</f>
        <v>13</v>
      </c>
      <c r="D109" s="123">
        <f t="shared" si="26"/>
        <v>70</v>
      </c>
      <c r="E109" s="123">
        <f t="shared" si="26"/>
        <v>65</v>
      </c>
      <c r="F109" s="124">
        <f t="shared" si="26"/>
        <v>5</v>
      </c>
      <c r="G109" s="170"/>
      <c r="L109" s="82"/>
    </row>
    <row r="110" spans="1:16" s="76" customFormat="1" x14ac:dyDescent="0.25">
      <c r="D110" s="170"/>
      <c r="G110" s="170"/>
      <c r="L110" s="81"/>
    </row>
    <row r="111" spans="1:16" x14ac:dyDescent="0.25">
      <c r="L111" s="68"/>
    </row>
    <row r="112" spans="1:16" x14ac:dyDescent="0.25">
      <c r="L112" s="68"/>
    </row>
    <row r="113" spans="1:27" x14ac:dyDescent="0.25">
      <c r="L113" s="68"/>
    </row>
    <row r="114" spans="1:27" x14ac:dyDescent="0.25">
      <c r="L114" s="68"/>
    </row>
    <row r="115" spans="1:27" x14ac:dyDescent="0.25">
      <c r="L115" s="68"/>
    </row>
    <row r="116" spans="1:27" x14ac:dyDescent="0.25">
      <c r="L116" s="68"/>
    </row>
    <row r="117" spans="1:27" x14ac:dyDescent="0.25">
      <c r="L117" s="68"/>
    </row>
    <row r="118" spans="1:27" x14ac:dyDescent="0.25">
      <c r="L118" s="68"/>
    </row>
    <row r="119" spans="1:27" x14ac:dyDescent="0.25">
      <c r="L119" s="68"/>
    </row>
    <row r="120" spans="1:27" x14ac:dyDescent="0.25">
      <c r="L120" s="68"/>
    </row>
    <row r="121" spans="1:27" ht="16.5" customHeight="1" x14ac:dyDescent="0.25">
      <c r="L121" s="68"/>
      <c r="V121" s="72"/>
      <c r="W121" s="73"/>
      <c r="X121" s="73"/>
      <c r="Y121" s="73"/>
      <c r="Z121" s="73"/>
      <c r="AA121" s="74"/>
    </row>
    <row r="122" spans="1:27" x14ac:dyDescent="0.25">
      <c r="L122" s="68"/>
      <c r="V122" s="70"/>
      <c r="W122" s="64"/>
      <c r="X122" s="64"/>
      <c r="Y122" s="64"/>
      <c r="Z122" s="64"/>
      <c r="AA122" s="71"/>
    </row>
    <row r="123" spans="1:27" x14ac:dyDescent="0.25">
      <c r="L123" s="68"/>
      <c r="V123" s="70"/>
      <c r="W123" s="64"/>
      <c r="X123" s="64"/>
      <c r="Y123" s="64"/>
      <c r="Z123" s="64"/>
      <c r="AA123" s="71"/>
    </row>
    <row r="124" spans="1:27" x14ac:dyDescent="0.25">
      <c r="A124" s="85"/>
      <c r="B124" s="85"/>
      <c r="C124" s="67"/>
      <c r="D124" s="173"/>
      <c r="E124" s="67"/>
      <c r="F124" s="85"/>
      <c r="G124" s="172"/>
      <c r="H124" s="85"/>
      <c r="I124" s="85"/>
      <c r="J124" s="85"/>
      <c r="K124" s="88"/>
      <c r="L124" s="87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69"/>
    </row>
    <row r="125" spans="1:27" x14ac:dyDescent="0.25">
      <c r="L125" s="68"/>
    </row>
    <row r="126" spans="1:27" x14ac:dyDescent="0.25">
      <c r="L126" s="68"/>
    </row>
    <row r="127" spans="1:27" x14ac:dyDescent="0.25">
      <c r="L127" s="68"/>
    </row>
    <row r="128" spans="1:27" x14ac:dyDescent="0.25">
      <c r="L128" s="68"/>
    </row>
    <row r="129" spans="12:12" x14ac:dyDescent="0.25">
      <c r="L129" s="68"/>
    </row>
    <row r="130" spans="12:12" x14ac:dyDescent="0.25">
      <c r="L130" s="68"/>
    </row>
    <row r="131" spans="12:12" x14ac:dyDescent="0.25">
      <c r="L131" s="68"/>
    </row>
    <row r="132" spans="12:12" x14ac:dyDescent="0.25">
      <c r="L132" s="68"/>
    </row>
    <row r="133" spans="12:12" x14ac:dyDescent="0.25">
      <c r="L133" s="68"/>
    </row>
    <row r="134" spans="12:12" x14ac:dyDescent="0.25">
      <c r="L134" s="68"/>
    </row>
    <row r="135" spans="12:12" x14ac:dyDescent="0.25">
      <c r="L135" s="68"/>
    </row>
    <row r="136" spans="12:12" x14ac:dyDescent="0.25">
      <c r="L136" s="68"/>
    </row>
    <row r="137" spans="12:12" x14ac:dyDescent="0.25">
      <c r="L137" s="68"/>
    </row>
    <row r="138" spans="12:12" x14ac:dyDescent="0.25">
      <c r="L138" s="68"/>
    </row>
    <row r="139" spans="12:12" x14ac:dyDescent="0.25">
      <c r="L139" s="68"/>
    </row>
    <row r="140" spans="12:12" x14ac:dyDescent="0.25">
      <c r="L140" s="68"/>
    </row>
    <row r="141" spans="12:12" x14ac:dyDescent="0.25">
      <c r="L141" s="68"/>
    </row>
    <row r="142" spans="12:12" x14ac:dyDescent="0.25">
      <c r="L142" s="68"/>
    </row>
    <row r="143" spans="12:12" x14ac:dyDescent="0.25">
      <c r="L143" s="68"/>
    </row>
    <row r="144" spans="12:12" x14ac:dyDescent="0.25">
      <c r="L144" s="68"/>
    </row>
    <row r="145" spans="12:12" x14ac:dyDescent="0.25">
      <c r="L145" s="68"/>
    </row>
    <row r="146" spans="12:12" x14ac:dyDescent="0.25">
      <c r="L146" s="68"/>
    </row>
    <row r="147" spans="12:12" x14ac:dyDescent="0.25">
      <c r="L147" s="68"/>
    </row>
    <row r="148" spans="12:12" x14ac:dyDescent="0.25">
      <c r="L148" s="68"/>
    </row>
    <row r="149" spans="12:12" x14ac:dyDescent="0.25">
      <c r="L149" s="68"/>
    </row>
    <row r="150" spans="12:12" x14ac:dyDescent="0.25">
      <c r="L150" s="68"/>
    </row>
    <row r="151" spans="12:12" x14ac:dyDescent="0.25">
      <c r="L151" s="68"/>
    </row>
    <row r="152" spans="12:12" x14ac:dyDescent="0.25">
      <c r="L152" s="68"/>
    </row>
    <row r="153" spans="12:12" x14ac:dyDescent="0.25">
      <c r="L153" s="68"/>
    </row>
    <row r="154" spans="12:12" x14ac:dyDescent="0.25">
      <c r="L154" s="68"/>
    </row>
  </sheetData>
  <mergeCells count="18">
    <mergeCell ref="H70:K70"/>
    <mergeCell ref="H63:K63"/>
    <mergeCell ref="H60:K60"/>
    <mergeCell ref="H62:K62"/>
    <mergeCell ref="H64:K64"/>
    <mergeCell ref="H66:K66"/>
    <mergeCell ref="H72:K72"/>
    <mergeCell ref="H91:K91"/>
    <mergeCell ref="H15:K15"/>
    <mergeCell ref="H36:K36"/>
    <mergeCell ref="H92:K92"/>
    <mergeCell ref="H94:K94"/>
    <mergeCell ref="H8:K8"/>
    <mergeCell ref="H2:K2"/>
    <mergeCell ref="H3:K3"/>
    <mergeCell ref="H4:K4"/>
    <mergeCell ref="H5:K5"/>
    <mergeCell ref="H7:K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D433-7EF5-4D97-AB92-6F51279400E5}">
  <dimension ref="A1:U32"/>
  <sheetViews>
    <sheetView zoomScaleNormal="100" workbookViewId="0">
      <pane ySplit="1" topLeftCell="A8" activePane="bottomLeft" state="frozen"/>
      <selection pane="bottomLeft" activeCell="F8" sqref="F8"/>
    </sheetView>
  </sheetViews>
  <sheetFormatPr defaultRowHeight="15" x14ac:dyDescent="0.25"/>
  <cols>
    <col min="1" max="1" width="23.7109375" customWidth="1"/>
    <col min="6" max="6" width="9.140625" style="112" customWidth="1"/>
    <col min="7" max="9" width="9.140625" customWidth="1"/>
    <col min="10" max="10" width="9.140625" style="114" customWidth="1"/>
    <col min="11" max="11" width="9.140625" customWidth="1"/>
    <col min="14" max="14" width="9.140625" style="114"/>
    <col min="15" max="17" width="9.140625" customWidth="1"/>
    <col min="18" max="18" width="97.42578125" customWidth="1"/>
  </cols>
  <sheetData>
    <row r="1" spans="1:18" ht="64.5" x14ac:dyDescent="0.25">
      <c r="A1" s="104" t="s">
        <v>217</v>
      </c>
      <c r="B1" s="104" t="s">
        <v>218</v>
      </c>
      <c r="C1" s="104" t="s">
        <v>88</v>
      </c>
      <c r="D1" s="104" t="s">
        <v>89</v>
      </c>
      <c r="E1" s="104" t="s">
        <v>177</v>
      </c>
      <c r="F1" s="105" t="s">
        <v>566</v>
      </c>
      <c r="G1" s="106" t="s">
        <v>90</v>
      </c>
      <c r="H1" s="106" t="s">
        <v>91</v>
      </c>
      <c r="I1" s="106" t="s">
        <v>92</v>
      </c>
      <c r="J1" s="107" t="s">
        <v>566</v>
      </c>
      <c r="K1" s="106" t="s">
        <v>567</v>
      </c>
      <c r="L1" s="106" t="s">
        <v>568</v>
      </c>
      <c r="M1" s="106" t="s">
        <v>569</v>
      </c>
      <c r="N1" s="107" t="s">
        <v>566</v>
      </c>
      <c r="O1" s="106" t="s">
        <v>567</v>
      </c>
      <c r="P1" s="106" t="s">
        <v>568</v>
      </c>
      <c r="Q1" s="106" t="s">
        <v>569</v>
      </c>
      <c r="R1" s="108" t="s">
        <v>570</v>
      </c>
    </row>
    <row r="2" spans="1:18" s="110" customFormat="1" ht="72.75" customHeight="1" x14ac:dyDescent="0.25">
      <c r="A2" s="109" t="s">
        <v>227</v>
      </c>
      <c r="B2" s="109">
        <f>SUM(G2+K2)</f>
        <v>29500</v>
      </c>
      <c r="C2" s="109">
        <f>SUM(H2+L2)</f>
        <v>26550</v>
      </c>
      <c r="D2" s="109">
        <f t="shared" ref="D2:D9" si="0">SUM(I2+M2+Q2)</f>
        <v>16400</v>
      </c>
      <c r="E2" s="109">
        <f>(D2*100)/B2</f>
        <v>55.593220338983052</v>
      </c>
      <c r="F2" s="109"/>
      <c r="G2" s="109"/>
      <c r="H2" s="109"/>
      <c r="I2" s="109"/>
      <c r="J2" s="109" t="s">
        <v>571</v>
      </c>
      <c r="K2" s="109">
        <v>29500</v>
      </c>
      <c r="L2" s="109">
        <v>26550</v>
      </c>
      <c r="M2" s="109">
        <v>2400</v>
      </c>
      <c r="N2" s="109" t="s">
        <v>572</v>
      </c>
      <c r="O2" s="109">
        <v>17990</v>
      </c>
      <c r="P2" s="109">
        <v>14770</v>
      </c>
      <c r="Q2" s="109">
        <v>14000</v>
      </c>
      <c r="R2" s="109" t="s">
        <v>614</v>
      </c>
    </row>
    <row r="3" spans="1:18" s="110" customFormat="1" ht="45" x14ac:dyDescent="0.25">
      <c r="A3" s="109" t="s">
        <v>229</v>
      </c>
      <c r="B3" s="109">
        <f>SUM(G3+K3)</f>
        <v>123660</v>
      </c>
      <c r="C3" s="109">
        <f>SUM(H3+L3)</f>
        <v>85435</v>
      </c>
      <c r="D3" s="109">
        <f t="shared" si="0"/>
        <v>34290</v>
      </c>
      <c r="E3" s="109">
        <f t="shared" ref="E3:E24" si="1">(D3*100)/B3</f>
        <v>27.729257641921397</v>
      </c>
      <c r="F3" s="109" t="s">
        <v>573</v>
      </c>
      <c r="G3" s="109">
        <v>38360</v>
      </c>
      <c r="H3" s="109">
        <v>26915</v>
      </c>
      <c r="I3" s="109">
        <v>6190</v>
      </c>
      <c r="J3" s="109" t="s">
        <v>571</v>
      </c>
      <c r="K3" s="109">
        <v>85300</v>
      </c>
      <c r="L3" s="109">
        <v>58520</v>
      </c>
      <c r="M3" s="109">
        <v>18800</v>
      </c>
      <c r="N3" s="109" t="s">
        <v>574</v>
      </c>
      <c r="O3" s="109">
        <v>12845</v>
      </c>
      <c r="P3" s="109">
        <v>10770</v>
      </c>
      <c r="Q3" s="109">
        <v>9300</v>
      </c>
      <c r="R3" s="109" t="s">
        <v>575</v>
      </c>
    </row>
    <row r="4" spans="1:18" s="111" customFormat="1" ht="30" x14ac:dyDescent="0.25">
      <c r="A4" s="109" t="s">
        <v>576</v>
      </c>
      <c r="B4" s="109">
        <f>SUM(G4+K4+O4)</f>
        <v>102301</v>
      </c>
      <c r="C4" s="109">
        <f>SUM(H4+L4+P4)</f>
        <v>90437</v>
      </c>
      <c r="D4" s="109">
        <f t="shared" si="0"/>
        <v>27600</v>
      </c>
      <c r="E4" s="109">
        <f t="shared" si="1"/>
        <v>26.979208414385003</v>
      </c>
      <c r="F4" s="109"/>
      <c r="G4" s="109">
        <v>17001</v>
      </c>
      <c r="H4" s="109">
        <v>16137</v>
      </c>
      <c r="I4" s="109">
        <v>7600</v>
      </c>
      <c r="J4" s="109"/>
      <c r="K4" s="109">
        <v>85300</v>
      </c>
      <c r="L4" s="109">
        <v>74300</v>
      </c>
      <c r="M4" s="109">
        <v>20000</v>
      </c>
      <c r="N4" s="109"/>
      <c r="O4" s="109"/>
      <c r="P4" s="109"/>
      <c r="Q4" s="109"/>
      <c r="R4" s="109"/>
    </row>
    <row r="5" spans="1:18" s="111" customFormat="1" ht="30" x14ac:dyDescent="0.25">
      <c r="A5" s="109" t="s">
        <v>33</v>
      </c>
      <c r="B5" s="109">
        <f>SUM(G5+K5+O5)</f>
        <v>102754</v>
      </c>
      <c r="C5" s="109">
        <f>SUM(H5+L5+P5)</f>
        <v>54179</v>
      </c>
      <c r="D5" s="109">
        <f t="shared" si="0"/>
        <v>39050</v>
      </c>
      <c r="E5" s="109">
        <f t="shared" si="1"/>
        <v>38.003386729470385</v>
      </c>
      <c r="F5" s="109"/>
      <c r="G5" s="109"/>
      <c r="H5" s="109"/>
      <c r="I5" s="109"/>
      <c r="J5" s="109" t="s">
        <v>571</v>
      </c>
      <c r="K5" s="109">
        <v>40293</v>
      </c>
      <c r="L5" s="109">
        <v>23499</v>
      </c>
      <c r="M5" s="109">
        <v>14300</v>
      </c>
      <c r="N5" s="109" t="s">
        <v>577</v>
      </c>
      <c r="O5" s="109">
        <v>62461</v>
      </c>
      <c r="P5" s="109">
        <v>30680</v>
      </c>
      <c r="Q5" s="109">
        <v>24750</v>
      </c>
      <c r="R5" s="109" t="s">
        <v>578</v>
      </c>
    </row>
    <row r="6" spans="1:18" s="111" customFormat="1" ht="45" x14ac:dyDescent="0.25">
      <c r="A6" s="109" t="s">
        <v>233</v>
      </c>
      <c r="B6" s="109">
        <f>SUM(O6)</f>
        <v>165073</v>
      </c>
      <c r="C6" s="109">
        <f>SUM(L6)</f>
        <v>47980</v>
      </c>
      <c r="D6" s="109">
        <f t="shared" si="0"/>
        <v>55000</v>
      </c>
      <c r="E6" s="109">
        <f t="shared" si="1"/>
        <v>33.318592380340817</v>
      </c>
      <c r="F6" s="109"/>
      <c r="G6" s="109"/>
      <c r="H6" s="109"/>
      <c r="I6" s="109"/>
      <c r="J6" s="109" t="s">
        <v>579</v>
      </c>
      <c r="K6" s="109">
        <v>83985</v>
      </c>
      <c r="L6" s="109">
        <v>47980</v>
      </c>
      <c r="M6" s="109">
        <v>20000</v>
      </c>
      <c r="N6" s="109" t="s">
        <v>580</v>
      </c>
      <c r="O6" s="109">
        <v>165073</v>
      </c>
      <c r="P6" s="109">
        <v>35616</v>
      </c>
      <c r="Q6" s="109">
        <v>35000</v>
      </c>
      <c r="R6" s="109" t="s">
        <v>581</v>
      </c>
    </row>
    <row r="7" spans="1:18" s="111" customFormat="1" ht="30" x14ac:dyDescent="0.25">
      <c r="A7" s="109" t="s">
        <v>219</v>
      </c>
      <c r="B7" s="109">
        <f>SUM(G7+O7)</f>
        <v>218796</v>
      </c>
      <c r="C7" s="109">
        <f>SUM(H7+L7)</f>
        <v>118487</v>
      </c>
      <c r="D7" s="109">
        <f t="shared" si="0"/>
        <v>50200</v>
      </c>
      <c r="E7" s="109">
        <f t="shared" si="1"/>
        <v>22.943746686411085</v>
      </c>
      <c r="F7" s="109" t="s">
        <v>573</v>
      </c>
      <c r="G7" s="109">
        <v>48810</v>
      </c>
      <c r="H7" s="109">
        <v>32577</v>
      </c>
      <c r="I7" s="109">
        <v>17400</v>
      </c>
      <c r="J7" s="109" t="s">
        <v>571</v>
      </c>
      <c r="K7" s="109">
        <v>169986</v>
      </c>
      <c r="L7" s="109">
        <v>85910</v>
      </c>
      <c r="M7" s="109">
        <v>29000</v>
      </c>
      <c r="N7" s="109" t="s">
        <v>582</v>
      </c>
      <c r="O7" s="109">
        <v>169986</v>
      </c>
      <c r="P7" s="109">
        <v>41910</v>
      </c>
      <c r="Q7" s="109">
        <v>3800</v>
      </c>
      <c r="R7" s="109" t="s">
        <v>583</v>
      </c>
    </row>
    <row r="8" spans="1:18" s="110" customFormat="1" x14ac:dyDescent="0.25">
      <c r="A8" s="109" t="s">
        <v>46</v>
      </c>
      <c r="B8" s="109">
        <f>SUM(G8+K8+O8)</f>
        <v>91469</v>
      </c>
      <c r="C8" s="109">
        <f>SUM(H8+L8+P8)</f>
        <v>81060</v>
      </c>
      <c r="D8" s="109">
        <f t="shared" si="0"/>
        <v>47200</v>
      </c>
      <c r="E8" s="109">
        <f t="shared" si="1"/>
        <v>51.60218216007609</v>
      </c>
      <c r="F8" s="109" t="s">
        <v>584</v>
      </c>
      <c r="G8" s="109">
        <v>18999</v>
      </c>
      <c r="H8" s="109">
        <v>16590</v>
      </c>
      <c r="I8" s="109">
        <v>15000</v>
      </c>
      <c r="J8" s="109" t="s">
        <v>585</v>
      </c>
      <c r="K8" s="109">
        <v>37650</v>
      </c>
      <c r="L8" s="109">
        <v>33150</v>
      </c>
      <c r="M8" s="109">
        <v>20000</v>
      </c>
      <c r="N8" s="109" t="s">
        <v>586</v>
      </c>
      <c r="O8" s="109">
        <v>34820</v>
      </c>
      <c r="P8" s="109">
        <v>31320</v>
      </c>
      <c r="Q8" s="109">
        <v>12200</v>
      </c>
      <c r="R8" s="109"/>
    </row>
    <row r="9" spans="1:18" s="110" customFormat="1" ht="30" x14ac:dyDescent="0.25">
      <c r="A9" s="109" t="s">
        <v>587</v>
      </c>
      <c r="B9" s="109">
        <f>SUM(G9+K9+O9)</f>
        <v>82820</v>
      </c>
      <c r="C9" s="109">
        <f>SUM(H9+L9+P9)</f>
        <v>52940</v>
      </c>
      <c r="D9" s="109">
        <f t="shared" si="0"/>
        <v>45100</v>
      </c>
      <c r="E9" s="109">
        <f t="shared" si="1"/>
        <v>54.455445544554458</v>
      </c>
      <c r="F9" s="109" t="s">
        <v>588</v>
      </c>
      <c r="G9" s="109">
        <v>6720</v>
      </c>
      <c r="H9" s="109">
        <v>4640</v>
      </c>
      <c r="I9" s="109">
        <v>3500</v>
      </c>
      <c r="J9" s="109" t="s">
        <v>577</v>
      </c>
      <c r="K9" s="109">
        <v>74400</v>
      </c>
      <c r="L9" s="109">
        <v>46900</v>
      </c>
      <c r="M9" s="109">
        <v>41600</v>
      </c>
      <c r="N9" s="109" t="s">
        <v>584</v>
      </c>
      <c r="O9" s="109">
        <v>1700</v>
      </c>
      <c r="P9" s="109">
        <v>1400</v>
      </c>
      <c r="Q9" s="109">
        <v>0</v>
      </c>
      <c r="R9" s="109" t="s">
        <v>589</v>
      </c>
    </row>
    <row r="10" spans="1:18" s="110" customFormat="1" ht="30" x14ac:dyDescent="0.25">
      <c r="A10" s="109" t="s">
        <v>53</v>
      </c>
      <c r="B10" s="109">
        <f>SUM(K10)</f>
        <v>72915</v>
      </c>
      <c r="C10" s="109" t="s">
        <v>208</v>
      </c>
      <c r="D10" s="109">
        <f>SUM(I10+Q10+M10)</f>
        <v>43400</v>
      </c>
      <c r="E10" s="109">
        <f t="shared" si="1"/>
        <v>59.521360488239729</v>
      </c>
      <c r="F10" s="109"/>
      <c r="G10" s="109"/>
      <c r="H10" s="109"/>
      <c r="I10" s="109"/>
      <c r="J10" s="109" t="s">
        <v>590</v>
      </c>
      <c r="K10" s="109">
        <v>72915</v>
      </c>
      <c r="L10" s="109">
        <v>69195</v>
      </c>
      <c r="M10" s="109">
        <v>16400</v>
      </c>
      <c r="N10" s="109" t="s">
        <v>591</v>
      </c>
      <c r="O10" s="109">
        <v>61492</v>
      </c>
      <c r="P10" s="109">
        <v>31770</v>
      </c>
      <c r="Q10" s="109">
        <v>27000</v>
      </c>
      <c r="R10" s="109" t="s">
        <v>592</v>
      </c>
    </row>
    <row r="11" spans="1:18" s="111" customFormat="1" ht="60" x14ac:dyDescent="0.25">
      <c r="A11" s="109" t="s">
        <v>54</v>
      </c>
      <c r="B11" s="109">
        <f>K11</f>
        <v>116350</v>
      </c>
      <c r="C11" s="109">
        <f>SUM(H11+L11)</f>
        <v>46635</v>
      </c>
      <c r="D11" s="109">
        <f>SUM(I11+Q11+M11)</f>
        <v>40000</v>
      </c>
      <c r="E11" s="109">
        <f t="shared" si="1"/>
        <v>34.379028792436614</v>
      </c>
      <c r="F11" s="109"/>
      <c r="G11" s="109"/>
      <c r="H11" s="109"/>
      <c r="I11" s="109"/>
      <c r="J11" s="109" t="s">
        <v>591</v>
      </c>
      <c r="K11" s="109">
        <v>116350</v>
      </c>
      <c r="L11" s="109">
        <v>46635</v>
      </c>
      <c r="M11" s="109">
        <v>20000</v>
      </c>
      <c r="N11" s="109" t="s">
        <v>586</v>
      </c>
      <c r="O11" s="109">
        <v>76350</v>
      </c>
      <c r="P11" s="109">
        <v>26635</v>
      </c>
      <c r="Q11" s="109">
        <v>20000</v>
      </c>
      <c r="R11" s="109" t="s">
        <v>593</v>
      </c>
    </row>
    <row r="12" spans="1:18" s="111" customFormat="1" ht="30" x14ac:dyDescent="0.25">
      <c r="A12" s="109" t="s">
        <v>155</v>
      </c>
      <c r="B12" s="109">
        <f>SUM(K12)</f>
        <v>93595</v>
      </c>
      <c r="C12" s="109">
        <f>SUM(H12+L12)</f>
        <v>47450</v>
      </c>
      <c r="D12" s="109">
        <f t="shared" ref="D12" si="2">SUM(I12+M12+Q12)</f>
        <v>49800</v>
      </c>
      <c r="E12" s="109">
        <f t="shared" si="1"/>
        <v>53.207970511245257</v>
      </c>
      <c r="F12" s="109"/>
      <c r="G12" s="109"/>
      <c r="H12" s="109"/>
      <c r="I12" s="109"/>
      <c r="J12" s="109" t="s">
        <v>577</v>
      </c>
      <c r="K12" s="109">
        <v>93595</v>
      </c>
      <c r="L12" s="109">
        <v>47450</v>
      </c>
      <c r="M12" s="109">
        <v>20800</v>
      </c>
      <c r="N12" s="109" t="s">
        <v>594</v>
      </c>
      <c r="O12" s="109">
        <v>70702</v>
      </c>
      <c r="P12" s="109">
        <v>29217</v>
      </c>
      <c r="Q12" s="109">
        <v>29000</v>
      </c>
      <c r="R12" s="109" t="s">
        <v>595</v>
      </c>
    </row>
    <row r="13" spans="1:18" s="110" customFormat="1" x14ac:dyDescent="0.25">
      <c r="A13" s="109" t="s">
        <v>244</v>
      </c>
      <c r="B13" s="109">
        <f t="shared" ref="B13:B14" si="3">SUM(G13+K13+O13)</f>
        <v>161182</v>
      </c>
      <c r="C13" s="109">
        <f>SUM(H13+L13+P13)</f>
        <v>104776</v>
      </c>
      <c r="D13" s="109">
        <f>SUM(I13+M13+Q13)</f>
        <v>46800</v>
      </c>
      <c r="E13" s="109">
        <f t="shared" si="1"/>
        <v>29.035500241962502</v>
      </c>
      <c r="F13" s="109" t="s">
        <v>596</v>
      </c>
      <c r="G13" s="109">
        <v>25751</v>
      </c>
      <c r="H13" s="109">
        <v>14460</v>
      </c>
      <c r="I13" s="109">
        <v>3800</v>
      </c>
      <c r="J13" s="109" t="s">
        <v>582</v>
      </c>
      <c r="K13" s="109">
        <v>135431</v>
      </c>
      <c r="L13" s="109">
        <v>90316</v>
      </c>
      <c r="M13" s="109">
        <v>43000</v>
      </c>
      <c r="N13" s="109"/>
      <c r="O13" s="109"/>
      <c r="P13" s="109"/>
      <c r="Q13" s="109"/>
      <c r="R13" s="109"/>
    </row>
    <row r="14" spans="1:18" s="111" customFormat="1" ht="30" x14ac:dyDescent="0.25">
      <c r="A14" s="109" t="s">
        <v>245</v>
      </c>
      <c r="B14" s="109">
        <f t="shared" si="3"/>
        <v>228668</v>
      </c>
      <c r="C14" s="109">
        <f>SUM(H14+L14+P14)</f>
        <v>82700</v>
      </c>
      <c r="D14" s="109">
        <f>SUM(I14+M14+Q14)</f>
        <v>59900</v>
      </c>
      <c r="E14" s="109">
        <f t="shared" si="1"/>
        <v>26.195182535378802</v>
      </c>
      <c r="F14" s="109" t="s">
        <v>597</v>
      </c>
      <c r="G14" s="109">
        <v>70700</v>
      </c>
      <c r="H14" s="109">
        <v>40700</v>
      </c>
      <c r="I14" s="109">
        <v>19900</v>
      </c>
      <c r="J14" s="109" t="s">
        <v>586</v>
      </c>
      <c r="K14" s="109">
        <v>157968</v>
      </c>
      <c r="L14" s="109">
        <v>42000</v>
      </c>
      <c r="M14" s="109">
        <v>40000</v>
      </c>
      <c r="N14" s="109"/>
      <c r="O14" s="109"/>
      <c r="P14" s="109"/>
      <c r="Q14" s="109"/>
      <c r="R14" s="109" t="s">
        <v>191</v>
      </c>
    </row>
    <row r="15" spans="1:18" x14ac:dyDescent="0.25">
      <c r="A15" s="109" t="s">
        <v>389</v>
      </c>
      <c r="B15" s="109">
        <f>SUM(K15,G15)</f>
        <v>174008</v>
      </c>
      <c r="C15" s="109">
        <f>SUM(H15,L15)</f>
        <v>87004</v>
      </c>
      <c r="D15" s="109">
        <f>SUM(I15,M15,Q15)</f>
        <v>80000</v>
      </c>
      <c r="E15" s="109">
        <f t="shared" si="1"/>
        <v>45.974897705852605</v>
      </c>
      <c r="F15" s="109"/>
      <c r="G15" s="109"/>
      <c r="H15" s="109"/>
      <c r="I15" s="109"/>
      <c r="J15" s="109" t="s">
        <v>591</v>
      </c>
      <c r="K15" s="109">
        <v>174008</v>
      </c>
      <c r="L15" s="109">
        <v>87004</v>
      </c>
      <c r="M15" s="109">
        <v>40000</v>
      </c>
      <c r="N15" s="109" t="s">
        <v>598</v>
      </c>
      <c r="O15" s="109">
        <v>120915</v>
      </c>
      <c r="P15" s="109">
        <v>40000</v>
      </c>
      <c r="Q15" s="109">
        <v>40000</v>
      </c>
      <c r="R15" s="109"/>
    </row>
    <row r="16" spans="1:18" ht="30" x14ac:dyDescent="0.25">
      <c r="A16" s="109" t="s">
        <v>392</v>
      </c>
      <c r="B16" s="109">
        <f t="shared" ref="B16:B20" si="4">SUM(K16,G16)</f>
        <v>142800</v>
      </c>
      <c r="C16" s="109">
        <f>SUM(H16,L16)</f>
        <v>127800</v>
      </c>
      <c r="D16" s="109">
        <f t="shared" ref="D16:D23" si="5">SUM(I16,M16,Q16)</f>
        <v>83900</v>
      </c>
      <c r="E16" s="109">
        <f t="shared" si="1"/>
        <v>58.753501400560225</v>
      </c>
      <c r="F16" s="109" t="s">
        <v>573</v>
      </c>
      <c r="G16" s="109">
        <v>35500</v>
      </c>
      <c r="H16" s="109">
        <v>31500</v>
      </c>
      <c r="I16" s="109">
        <v>4400</v>
      </c>
      <c r="J16" s="109" t="s">
        <v>572</v>
      </c>
      <c r="K16" s="109">
        <v>107300</v>
      </c>
      <c r="L16" s="109">
        <v>96300</v>
      </c>
      <c r="M16" s="109">
        <v>64500</v>
      </c>
      <c r="N16" s="109" t="s">
        <v>591</v>
      </c>
      <c r="O16" s="109">
        <v>67150</v>
      </c>
      <c r="P16" s="109">
        <v>52400</v>
      </c>
      <c r="Q16" s="109">
        <v>15000</v>
      </c>
      <c r="R16" s="109"/>
    </row>
    <row r="17" spans="1:21" ht="30" x14ac:dyDescent="0.25">
      <c r="A17" s="109" t="s">
        <v>393</v>
      </c>
      <c r="B17" s="109">
        <f t="shared" si="4"/>
        <v>55500</v>
      </c>
      <c r="C17" s="109">
        <f t="shared" ref="C17:C20" si="6">SUM(H17,L17)</f>
        <v>46100</v>
      </c>
      <c r="D17" s="109">
        <f t="shared" si="5"/>
        <v>23900</v>
      </c>
      <c r="E17" s="109">
        <f t="shared" si="1"/>
        <v>43.063063063063062</v>
      </c>
      <c r="F17" s="109" t="s">
        <v>599</v>
      </c>
      <c r="G17" s="109">
        <v>9000</v>
      </c>
      <c r="H17" s="109">
        <v>6000</v>
      </c>
      <c r="I17" s="109">
        <v>3900</v>
      </c>
      <c r="J17" s="109" t="s">
        <v>600</v>
      </c>
      <c r="K17" s="109">
        <v>46500</v>
      </c>
      <c r="L17" s="109">
        <v>40100</v>
      </c>
      <c r="M17" s="109">
        <v>15000</v>
      </c>
      <c r="N17" s="109" t="s">
        <v>601</v>
      </c>
      <c r="O17" s="109">
        <v>30879</v>
      </c>
      <c r="P17" s="109" t="s">
        <v>362</v>
      </c>
      <c r="Q17" s="109">
        <v>5000</v>
      </c>
      <c r="R17" s="109"/>
    </row>
    <row r="18" spans="1:21" ht="30" x14ac:dyDescent="0.25">
      <c r="A18" s="109" t="s">
        <v>395</v>
      </c>
      <c r="B18" s="109">
        <f>SUM(O18,G18)</f>
        <v>49470</v>
      </c>
      <c r="C18" s="109">
        <f>SUM(P18,L18)</f>
        <v>29570</v>
      </c>
      <c r="D18" s="109">
        <f t="shared" si="5"/>
        <v>24000</v>
      </c>
      <c r="E18" s="109">
        <f t="shared" si="1"/>
        <v>48.51425106124924</v>
      </c>
      <c r="F18" s="109"/>
      <c r="G18" s="109"/>
      <c r="H18" s="109"/>
      <c r="I18" s="109"/>
      <c r="J18" s="109" t="s">
        <v>599</v>
      </c>
      <c r="K18" s="109">
        <v>11000</v>
      </c>
      <c r="L18" s="109">
        <v>9900</v>
      </c>
      <c r="M18" s="109">
        <v>9000</v>
      </c>
      <c r="N18" s="109" t="s">
        <v>602</v>
      </c>
      <c r="O18" s="109">
        <v>49470</v>
      </c>
      <c r="P18" s="109">
        <v>19670</v>
      </c>
      <c r="Q18" s="109">
        <v>15000</v>
      </c>
      <c r="R18" s="109"/>
    </row>
    <row r="19" spans="1:21" x14ac:dyDescent="0.25">
      <c r="A19" s="109" t="s">
        <v>408</v>
      </c>
      <c r="B19" s="109">
        <f t="shared" si="4"/>
        <v>89850</v>
      </c>
      <c r="C19" s="109">
        <f t="shared" si="6"/>
        <v>52300</v>
      </c>
      <c r="D19" s="109">
        <f t="shared" si="5"/>
        <v>36800</v>
      </c>
      <c r="E19" s="109">
        <f t="shared" si="1"/>
        <v>40.957150806900387</v>
      </c>
      <c r="F19" s="109" t="s">
        <v>599</v>
      </c>
      <c r="G19" s="109">
        <v>2300</v>
      </c>
      <c r="H19" s="109">
        <v>2300</v>
      </c>
      <c r="I19" s="109">
        <v>1800</v>
      </c>
      <c r="J19" s="109" t="s">
        <v>603</v>
      </c>
      <c r="K19" s="109">
        <v>87550</v>
      </c>
      <c r="L19" s="109">
        <v>50000</v>
      </c>
      <c r="M19" s="109">
        <v>10000</v>
      </c>
      <c r="N19" s="109" t="s">
        <v>604</v>
      </c>
      <c r="O19" s="109">
        <v>62300</v>
      </c>
      <c r="P19" s="109">
        <v>27100</v>
      </c>
      <c r="Q19" s="109">
        <v>25000</v>
      </c>
      <c r="R19" s="109"/>
    </row>
    <row r="20" spans="1:21" x14ac:dyDescent="0.25">
      <c r="A20" s="109" t="s">
        <v>409</v>
      </c>
      <c r="B20" s="109">
        <f t="shared" si="4"/>
        <v>138480</v>
      </c>
      <c r="C20" s="109">
        <f t="shared" si="6"/>
        <v>69410</v>
      </c>
      <c r="D20" s="109">
        <f t="shared" si="5"/>
        <v>76000</v>
      </c>
      <c r="E20" s="109">
        <f t="shared" si="1"/>
        <v>54.881571346042747</v>
      </c>
      <c r="F20" s="109" t="s">
        <v>599</v>
      </c>
      <c r="G20" s="109">
        <v>29330</v>
      </c>
      <c r="H20" s="109">
        <v>12230</v>
      </c>
      <c r="I20" s="109">
        <v>10000</v>
      </c>
      <c r="J20" s="109" t="s">
        <v>605</v>
      </c>
      <c r="K20" s="109">
        <v>109150</v>
      </c>
      <c r="L20" s="109">
        <v>57180</v>
      </c>
      <c r="M20" s="109">
        <v>45000</v>
      </c>
      <c r="N20" s="109" t="s">
        <v>606</v>
      </c>
      <c r="O20" s="109">
        <v>68805</v>
      </c>
      <c r="P20" s="109">
        <v>45000</v>
      </c>
      <c r="Q20" s="109">
        <v>21000</v>
      </c>
      <c r="R20" s="109"/>
    </row>
    <row r="21" spans="1:21" x14ac:dyDescent="0.25">
      <c r="A21" s="109" t="s">
        <v>410</v>
      </c>
      <c r="B21" s="109">
        <f>SUM(O21,G21)</f>
        <v>78701</v>
      </c>
      <c r="C21" s="109">
        <f>SUM(H21,L21)</f>
        <v>35985</v>
      </c>
      <c r="D21" s="109">
        <f t="shared" si="5"/>
        <v>48000</v>
      </c>
      <c r="E21" s="109">
        <f t="shared" si="1"/>
        <v>60.990330491353347</v>
      </c>
      <c r="F21" s="109" t="s">
        <v>607</v>
      </c>
      <c r="G21" s="109">
        <v>18996</v>
      </c>
      <c r="H21" s="109">
        <v>9805</v>
      </c>
      <c r="I21" s="109">
        <v>4000</v>
      </c>
      <c r="J21" s="109" t="s">
        <v>608</v>
      </c>
      <c r="K21" s="109">
        <v>54670</v>
      </c>
      <c r="L21" s="109">
        <v>26180</v>
      </c>
      <c r="M21" s="109">
        <v>24000</v>
      </c>
      <c r="N21" s="109" t="s">
        <v>604</v>
      </c>
      <c r="O21" s="109">
        <v>59705</v>
      </c>
      <c r="P21" s="109">
        <v>23600</v>
      </c>
      <c r="Q21" s="109">
        <v>20000</v>
      </c>
      <c r="R21" s="109"/>
    </row>
    <row r="22" spans="1:21" x14ac:dyDescent="0.25">
      <c r="A22" s="109" t="s">
        <v>416</v>
      </c>
      <c r="B22" s="109">
        <f>SUM(K22,G22)</f>
        <v>75467</v>
      </c>
      <c r="C22" s="109">
        <f>SUM(H22,P22)</f>
        <v>42080</v>
      </c>
      <c r="D22" s="109">
        <f t="shared" si="5"/>
        <v>32000</v>
      </c>
      <c r="E22" s="109"/>
      <c r="F22" s="109" t="s">
        <v>609</v>
      </c>
      <c r="G22" s="109">
        <v>21160</v>
      </c>
      <c r="H22" s="109">
        <v>12680</v>
      </c>
      <c r="I22" s="109">
        <v>5000</v>
      </c>
      <c r="J22" s="109" t="s">
        <v>610</v>
      </c>
      <c r="K22" s="109">
        <v>54307</v>
      </c>
      <c r="L22" s="109">
        <v>27250</v>
      </c>
      <c r="M22" s="109">
        <v>17000</v>
      </c>
      <c r="N22" s="109" t="s">
        <v>604</v>
      </c>
      <c r="O22" s="109">
        <v>48719</v>
      </c>
      <c r="P22" s="109">
        <v>29400</v>
      </c>
      <c r="Q22" s="109">
        <v>10000</v>
      </c>
      <c r="R22" s="109"/>
    </row>
    <row r="23" spans="1:21" x14ac:dyDescent="0.25">
      <c r="A23" s="109" t="s">
        <v>418</v>
      </c>
      <c r="B23" s="109">
        <f>SUM(O23,G23)</f>
        <v>82952</v>
      </c>
      <c r="C23" s="109">
        <f>SUM(H23,P23)</f>
        <v>53545</v>
      </c>
      <c r="D23" s="109">
        <f t="shared" si="5"/>
        <v>40000</v>
      </c>
      <c r="E23" s="109">
        <f t="shared" si="1"/>
        <v>48.220657729771432</v>
      </c>
      <c r="F23" s="109"/>
      <c r="G23" s="109"/>
      <c r="H23" s="109"/>
      <c r="I23" s="109"/>
      <c r="J23" s="109" t="s">
        <v>586</v>
      </c>
      <c r="K23" s="109">
        <v>10498</v>
      </c>
      <c r="L23" s="109">
        <v>5000</v>
      </c>
      <c r="M23" s="109">
        <v>5000</v>
      </c>
      <c r="N23" s="109" t="s">
        <v>602</v>
      </c>
      <c r="O23" s="109">
        <v>82952</v>
      </c>
      <c r="P23" s="109">
        <v>53545</v>
      </c>
      <c r="Q23" s="109">
        <v>35000</v>
      </c>
      <c r="R23" s="109"/>
    </row>
    <row r="24" spans="1:21" ht="30" x14ac:dyDescent="0.25">
      <c r="A24" s="109" t="s">
        <v>419</v>
      </c>
      <c r="B24" s="109">
        <f>SUM(O24,G24)</f>
        <v>93093</v>
      </c>
      <c r="C24" s="109">
        <f>SUM(H24,P24)</f>
        <v>48050</v>
      </c>
      <c r="D24" s="109">
        <f>SUM(I24,M24,Q24,U24)</f>
        <v>50000</v>
      </c>
      <c r="E24" s="109">
        <f t="shared" si="1"/>
        <v>53.709731129085966</v>
      </c>
      <c r="F24" s="109" t="s">
        <v>599</v>
      </c>
      <c r="G24" s="109">
        <v>10498</v>
      </c>
      <c r="H24" s="109">
        <v>5000</v>
      </c>
      <c r="I24" s="109">
        <v>5000</v>
      </c>
      <c r="J24" s="109" t="s">
        <v>594</v>
      </c>
      <c r="K24" s="109">
        <v>76875</v>
      </c>
      <c r="L24" s="109">
        <v>38730</v>
      </c>
      <c r="M24" s="109">
        <v>7000</v>
      </c>
      <c r="N24" s="109" t="s">
        <v>603</v>
      </c>
      <c r="O24" s="109">
        <v>82595</v>
      </c>
      <c r="P24" s="109">
        <v>43050</v>
      </c>
      <c r="Q24" s="109">
        <v>18000</v>
      </c>
      <c r="R24" s="109" t="s">
        <v>604</v>
      </c>
      <c r="S24" s="113">
        <v>82595</v>
      </c>
      <c r="T24" s="113">
        <v>35000</v>
      </c>
      <c r="U24" s="113">
        <v>20000</v>
      </c>
    </row>
    <row r="25" spans="1:21" x14ac:dyDescent="0.25">
      <c r="K25" s="46"/>
      <c r="L25" s="46"/>
      <c r="M25" s="46"/>
      <c r="N25" s="115"/>
      <c r="O25" s="46"/>
      <c r="P25" s="46"/>
      <c r="Q25" s="46"/>
    </row>
    <row r="26" spans="1:21" x14ac:dyDescent="0.25">
      <c r="K26" s="46"/>
      <c r="L26" s="46"/>
      <c r="M26" s="46"/>
      <c r="N26" s="115"/>
      <c r="O26" s="46"/>
      <c r="P26" s="46"/>
      <c r="Q26" s="46"/>
    </row>
    <row r="30" spans="1:21" x14ac:dyDescent="0.25">
      <c r="A30" s="116" t="s">
        <v>611</v>
      </c>
    </row>
    <row r="31" spans="1:21" x14ac:dyDescent="0.25">
      <c r="A31" s="117" t="s">
        <v>612</v>
      </c>
    </row>
    <row r="32" spans="1:21" x14ac:dyDescent="0.25">
      <c r="A32" s="117" t="s">
        <v>613</v>
      </c>
    </row>
  </sheetData>
  <hyperlinks>
    <hyperlink ref="A31" r:id="rId1" tooltip="Odkaz na súvisiaci záznam (search sfu_un_auth T001=0051407)" display="http://www.skcinema.sk/arl-sfu/sk/detail-sfu_un_auth-0051407-Osadne-film-2009/?iset=32&amp;qt=mg" xr:uid="{BDF0DC74-BE70-4717-BDF5-904284B4B6B9}"/>
    <hyperlink ref="A32" r:id="rId2" tooltip="Odkaz na súvisiaci záznam (search sfu_un_auth T001=0043571)" display="http://www.skcinema.sk/arl-sfu/sk/detail-sfu_un_auth-0043571-Ako-sa-varia-dejiny-film-2008/?iset=32&amp;qt=mg" xr:uid="{B1FF51B9-7AC5-492D-961E-12D2ED07B6E3}"/>
  </hyperlinks>
  <pageMargins left="0.7" right="0.7" top="0.75" bottom="0.75" header="0.3" footer="0.3"/>
  <pageSetup paperSize="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64A53-4DFE-4C14-A77F-8037C30030D4}">
  <dimension ref="A1:Q103"/>
  <sheetViews>
    <sheetView zoomScale="145" zoomScaleNormal="145" workbookViewId="0">
      <pane ySplit="1" topLeftCell="A2" activePane="bottomLeft" state="frozen"/>
      <selection pane="bottomLeft" activeCell="F29" sqref="F29"/>
    </sheetView>
  </sheetViews>
  <sheetFormatPr defaultRowHeight="15" x14ac:dyDescent="0.25"/>
  <cols>
    <col min="1" max="1" width="23.7109375" style="66" customWidth="1"/>
    <col min="2" max="2" width="9.7109375" style="66" bestFit="1" customWidth="1"/>
    <col min="3" max="4" width="9.140625" style="66"/>
    <col min="5" max="5" width="23.5703125" style="66" customWidth="1"/>
    <col min="6" max="6" width="20.140625" style="66" customWidth="1"/>
    <col min="7" max="8" width="9.140625" style="66"/>
    <col min="9" max="9" width="23.85546875" style="66" customWidth="1"/>
    <col min="10" max="13" width="9.140625" style="66"/>
    <col min="14" max="14" width="13.28515625" style="66" customWidth="1"/>
    <col min="15" max="16384" width="9.140625" style="66"/>
  </cols>
  <sheetData>
    <row r="1" spans="1:17" s="76" customFormat="1" ht="39" x14ac:dyDescent="0.25">
      <c r="A1" s="63" t="s">
        <v>217</v>
      </c>
      <c r="B1" s="63" t="s">
        <v>216</v>
      </c>
      <c r="C1" s="65" t="s">
        <v>435</v>
      </c>
      <c r="D1" s="65" t="s">
        <v>470</v>
      </c>
      <c r="E1" s="65" t="s">
        <v>458</v>
      </c>
      <c r="F1" s="76" t="s">
        <v>459</v>
      </c>
      <c r="L1" t="s">
        <v>457</v>
      </c>
      <c r="M1">
        <f>SUM(M2:M8)</f>
        <v>21</v>
      </c>
      <c r="N1" s="76" t="s">
        <v>454</v>
      </c>
      <c r="O1" s="76">
        <f>SUM(O2:O5)</f>
        <v>15</v>
      </c>
      <c r="P1" s="76" t="s">
        <v>449</v>
      </c>
      <c r="Q1" s="76">
        <f>SUM(Q2:Q3)</f>
        <v>7</v>
      </c>
    </row>
    <row r="2" spans="1:17" s="76" customFormat="1" ht="45" x14ac:dyDescent="0.25">
      <c r="A2" s="77" t="s">
        <v>428</v>
      </c>
      <c r="B2" s="63" t="s">
        <v>28</v>
      </c>
      <c r="C2" s="76">
        <v>0</v>
      </c>
      <c r="E2" s="76" t="s">
        <v>436</v>
      </c>
      <c r="F2" s="76" t="s">
        <v>454</v>
      </c>
      <c r="I2" s="76" t="s">
        <v>444</v>
      </c>
      <c r="J2" s="76">
        <f t="shared" ref="J2:J9" si="0">COUNTIF(E:E,I2)</f>
        <v>15</v>
      </c>
      <c r="L2" s="76" t="s">
        <v>436</v>
      </c>
      <c r="M2" s="76">
        <f>COUNTIF(E:E,L2)</f>
        <v>3</v>
      </c>
      <c r="N2" s="78" t="s">
        <v>465</v>
      </c>
      <c r="O2" s="76">
        <f>COUNTIF(E:E,N2)</f>
        <v>2</v>
      </c>
      <c r="P2" s="76" t="s">
        <v>441</v>
      </c>
      <c r="Q2" s="76">
        <f>COUNTIF(E:E,P2)</f>
        <v>5</v>
      </c>
    </row>
    <row r="3" spans="1:17" s="76" customFormat="1" ht="30" x14ac:dyDescent="0.25">
      <c r="A3" s="77" t="s">
        <v>221</v>
      </c>
      <c r="B3" s="22" t="s">
        <v>12</v>
      </c>
      <c r="C3" s="76">
        <v>-1</v>
      </c>
      <c r="E3" s="78" t="s">
        <v>437</v>
      </c>
      <c r="I3" s="78" t="s">
        <v>438</v>
      </c>
      <c r="J3" s="76">
        <f t="shared" si="0"/>
        <v>8</v>
      </c>
      <c r="L3" s="78" t="s">
        <v>439</v>
      </c>
      <c r="M3" s="76">
        <f t="shared" ref="M3:M8" si="1">COUNTIF(E:E,L3)</f>
        <v>3</v>
      </c>
      <c r="N3" s="76" t="s">
        <v>462</v>
      </c>
      <c r="O3" s="76">
        <f t="shared" ref="O3:O5" si="2">COUNTIF(E:E,N3)</f>
        <v>5</v>
      </c>
      <c r="P3" s="76" t="s">
        <v>449</v>
      </c>
      <c r="Q3" s="76">
        <f>COUNTIF(E:E,P3)</f>
        <v>2</v>
      </c>
    </row>
    <row r="4" spans="1:17" s="76" customFormat="1" ht="30" x14ac:dyDescent="0.25">
      <c r="A4" s="77" t="s">
        <v>222</v>
      </c>
      <c r="B4" s="22" t="s">
        <v>12</v>
      </c>
      <c r="C4" s="76">
        <v>1</v>
      </c>
      <c r="E4" s="78" t="s">
        <v>438</v>
      </c>
      <c r="I4" s="78" t="s">
        <v>437</v>
      </c>
      <c r="J4" s="76">
        <f t="shared" si="0"/>
        <v>5</v>
      </c>
      <c r="L4" s="78" t="s">
        <v>460</v>
      </c>
      <c r="M4" s="76">
        <f t="shared" si="1"/>
        <v>2</v>
      </c>
      <c r="N4" s="76" t="s">
        <v>453</v>
      </c>
      <c r="O4" s="76">
        <f t="shared" si="2"/>
        <v>3</v>
      </c>
    </row>
    <row r="5" spans="1:17" s="76" customFormat="1" x14ac:dyDescent="0.25">
      <c r="A5" s="77" t="s">
        <v>223</v>
      </c>
      <c r="B5" s="22" t="s">
        <v>28</v>
      </c>
      <c r="C5" s="79">
        <v>0</v>
      </c>
      <c r="D5" s="79"/>
      <c r="E5" s="78" t="s">
        <v>444</v>
      </c>
      <c r="I5" s="76" t="s">
        <v>446</v>
      </c>
      <c r="J5" s="76">
        <f t="shared" si="0"/>
        <v>3</v>
      </c>
      <c r="L5" s="76" t="s">
        <v>463</v>
      </c>
      <c r="M5" s="76">
        <f t="shared" si="1"/>
        <v>2</v>
      </c>
      <c r="N5" s="76" t="s">
        <v>454</v>
      </c>
      <c r="O5" s="76">
        <f t="shared" si="2"/>
        <v>5</v>
      </c>
    </row>
    <row r="6" spans="1:17" s="76" customFormat="1" x14ac:dyDescent="0.25">
      <c r="A6" s="77" t="s">
        <v>201</v>
      </c>
      <c r="B6" s="22" t="s">
        <v>12</v>
      </c>
      <c r="C6" s="79">
        <v>-1</v>
      </c>
      <c r="D6" s="79"/>
      <c r="E6" s="78" t="s">
        <v>439</v>
      </c>
      <c r="I6" s="76" t="s">
        <v>442</v>
      </c>
      <c r="J6" s="76">
        <f t="shared" si="0"/>
        <v>3</v>
      </c>
      <c r="L6" s="76" t="s">
        <v>464</v>
      </c>
      <c r="M6" s="76">
        <f t="shared" si="1"/>
        <v>2</v>
      </c>
    </row>
    <row r="7" spans="1:17" s="76" customFormat="1" ht="30" x14ac:dyDescent="0.25">
      <c r="A7" s="22" t="s">
        <v>242</v>
      </c>
      <c r="B7" s="75" t="s">
        <v>28</v>
      </c>
      <c r="C7" s="79">
        <v>0</v>
      </c>
      <c r="D7" s="79"/>
      <c r="E7" s="78" t="s">
        <v>444</v>
      </c>
      <c r="I7" s="76" t="s">
        <v>443</v>
      </c>
      <c r="J7" s="76">
        <f t="shared" si="0"/>
        <v>2</v>
      </c>
      <c r="L7" s="82" t="s">
        <v>457</v>
      </c>
      <c r="M7" s="76">
        <f t="shared" si="1"/>
        <v>2</v>
      </c>
    </row>
    <row r="8" spans="1:17" s="76" customFormat="1" x14ac:dyDescent="0.25">
      <c r="A8" s="22" t="s">
        <v>224</v>
      </c>
      <c r="B8" s="75" t="s">
        <v>12</v>
      </c>
      <c r="C8" s="79">
        <v>-1</v>
      </c>
      <c r="D8" s="79"/>
      <c r="E8" s="78" t="s">
        <v>460</v>
      </c>
      <c r="I8" s="76" t="s">
        <v>447</v>
      </c>
      <c r="J8" s="76">
        <f t="shared" si="0"/>
        <v>2</v>
      </c>
      <c r="L8" s="76" t="s">
        <v>450</v>
      </c>
      <c r="M8" s="76">
        <f t="shared" si="1"/>
        <v>7</v>
      </c>
    </row>
    <row r="9" spans="1:17" s="76" customFormat="1" x14ac:dyDescent="0.25">
      <c r="A9" s="22" t="s">
        <v>225</v>
      </c>
      <c r="B9" s="75" t="s">
        <v>12</v>
      </c>
      <c r="C9" s="79">
        <v>-1</v>
      </c>
      <c r="D9" s="79"/>
      <c r="E9" s="78" t="s">
        <v>440</v>
      </c>
      <c r="I9" s="78" t="s">
        <v>440</v>
      </c>
      <c r="J9" s="76">
        <f t="shared" si="0"/>
        <v>1</v>
      </c>
      <c r="L9"/>
      <c r="M9"/>
    </row>
    <row r="10" spans="1:17" s="76" customFormat="1" x14ac:dyDescent="0.25">
      <c r="A10" s="22" t="s">
        <v>220</v>
      </c>
      <c r="B10" s="75" t="s">
        <v>13</v>
      </c>
      <c r="C10" s="79">
        <v>1</v>
      </c>
      <c r="D10" s="79">
        <v>1</v>
      </c>
      <c r="E10" s="78" t="s">
        <v>465</v>
      </c>
      <c r="L10"/>
      <c r="M10"/>
    </row>
    <row r="11" spans="1:17" s="76" customFormat="1" ht="30" x14ac:dyDescent="0.25">
      <c r="A11" s="22" t="s">
        <v>227</v>
      </c>
      <c r="B11" s="75" t="s">
        <v>12</v>
      </c>
      <c r="C11" s="76">
        <v>1</v>
      </c>
      <c r="E11" s="76" t="s">
        <v>438</v>
      </c>
      <c r="I11" s="76" t="s">
        <v>448</v>
      </c>
      <c r="J11" s="76">
        <f>COUNTIF(E:E,I11)</f>
        <v>2</v>
      </c>
      <c r="L11"/>
      <c r="M11"/>
    </row>
    <row r="12" spans="1:17" s="76" customFormat="1" ht="30" x14ac:dyDescent="0.25">
      <c r="A12" s="22" t="s">
        <v>228</v>
      </c>
      <c r="B12" s="75" t="s">
        <v>12</v>
      </c>
      <c r="C12" s="79">
        <v>-1</v>
      </c>
      <c r="D12" s="79"/>
      <c r="E12" s="78" t="s">
        <v>444</v>
      </c>
      <c r="I12" s="82" t="s">
        <v>455</v>
      </c>
      <c r="J12" s="76">
        <f>COUNTIF(E:E,I12)</f>
        <v>1</v>
      </c>
      <c r="L12"/>
      <c r="M12"/>
    </row>
    <row r="13" spans="1:17" s="76" customFormat="1" ht="30" x14ac:dyDescent="0.25">
      <c r="A13" s="22" t="s">
        <v>229</v>
      </c>
      <c r="B13" s="75" t="s">
        <v>13</v>
      </c>
      <c r="C13" s="76">
        <v>-1</v>
      </c>
      <c r="E13" s="76" t="s">
        <v>441</v>
      </c>
      <c r="F13" s="76" t="s">
        <v>442</v>
      </c>
      <c r="I13" s="82" t="s">
        <v>456</v>
      </c>
      <c r="J13" s="76">
        <f>COUNTIF(E:E,I13)</f>
        <v>1</v>
      </c>
      <c r="L13"/>
      <c r="M13"/>
    </row>
    <row r="14" spans="1:17" s="76" customFormat="1" x14ac:dyDescent="0.25">
      <c r="A14" s="22" t="s">
        <v>18</v>
      </c>
      <c r="B14" s="75" t="s">
        <v>13</v>
      </c>
      <c r="C14" s="76">
        <v>-1</v>
      </c>
      <c r="E14" s="76" t="s">
        <v>444</v>
      </c>
      <c r="L14"/>
      <c r="M14"/>
    </row>
    <row r="15" spans="1:17" s="76" customFormat="1" x14ac:dyDescent="0.25">
      <c r="A15" s="22" t="s">
        <v>303</v>
      </c>
      <c r="B15" s="75" t="s">
        <v>12</v>
      </c>
      <c r="C15" s="76">
        <v>-1</v>
      </c>
      <c r="E15" s="76" t="s">
        <v>454</v>
      </c>
      <c r="F15" s="76" t="s">
        <v>444</v>
      </c>
      <c r="L15"/>
      <c r="M15"/>
    </row>
    <row r="16" spans="1:17" s="76" customFormat="1" x14ac:dyDescent="0.25">
      <c r="A16" s="22" t="s">
        <v>230</v>
      </c>
      <c r="B16" s="75" t="s">
        <v>28</v>
      </c>
      <c r="C16" s="76">
        <v>-1</v>
      </c>
      <c r="E16" s="76" t="s">
        <v>444</v>
      </c>
      <c r="F16" s="76" t="s">
        <v>461</v>
      </c>
      <c r="L16"/>
      <c r="M16"/>
    </row>
    <row r="17" spans="1:13" s="76" customFormat="1" x14ac:dyDescent="0.25">
      <c r="A17" s="22" t="s">
        <v>21</v>
      </c>
      <c r="B17" s="75" t="s">
        <v>12</v>
      </c>
      <c r="C17" s="76">
        <v>-1</v>
      </c>
      <c r="E17" s="76" t="s">
        <v>442</v>
      </c>
      <c r="L17"/>
      <c r="M17"/>
    </row>
    <row r="18" spans="1:13" s="76" customFormat="1" x14ac:dyDescent="0.25">
      <c r="A18" s="22" t="s">
        <v>469</v>
      </c>
      <c r="B18" s="75" t="s">
        <v>12</v>
      </c>
      <c r="C18" s="76">
        <v>-1</v>
      </c>
      <c r="E18" s="76" t="s">
        <v>441</v>
      </c>
      <c r="F18" s="76" t="s">
        <v>450</v>
      </c>
      <c r="L18"/>
      <c r="M18"/>
    </row>
    <row r="19" spans="1:13" s="76" customFormat="1" x14ac:dyDescent="0.25">
      <c r="A19" s="22" t="s">
        <v>307</v>
      </c>
      <c r="B19" s="75" t="s">
        <v>12</v>
      </c>
      <c r="C19" s="76">
        <v>-1</v>
      </c>
      <c r="E19" s="76" t="s">
        <v>443</v>
      </c>
    </row>
    <row r="20" spans="1:13" s="76" customFormat="1" x14ac:dyDescent="0.25">
      <c r="A20" s="22" t="s">
        <v>231</v>
      </c>
      <c r="B20" s="75" t="s">
        <v>28</v>
      </c>
      <c r="C20" s="76">
        <v>1</v>
      </c>
      <c r="D20" s="76">
        <v>1</v>
      </c>
      <c r="E20" s="76" t="s">
        <v>444</v>
      </c>
    </row>
    <row r="21" spans="1:13" s="76" customFormat="1" ht="30" x14ac:dyDescent="0.25">
      <c r="A21" s="22" t="s">
        <v>232</v>
      </c>
      <c r="B21" s="75" t="s">
        <v>12</v>
      </c>
      <c r="C21" s="76">
        <v>-1</v>
      </c>
      <c r="E21" s="76" t="s">
        <v>437</v>
      </c>
    </row>
    <row r="22" spans="1:13" s="76" customFormat="1" x14ac:dyDescent="0.25">
      <c r="A22" s="22" t="s">
        <v>32</v>
      </c>
      <c r="B22" s="75" t="s">
        <v>13</v>
      </c>
      <c r="C22" s="76">
        <v>-1</v>
      </c>
      <c r="E22" s="76" t="s">
        <v>444</v>
      </c>
      <c r="F22" s="76" t="s">
        <v>454</v>
      </c>
    </row>
    <row r="23" spans="1:13" s="76" customFormat="1" x14ac:dyDescent="0.25">
      <c r="A23" s="22" t="s">
        <v>33</v>
      </c>
      <c r="B23" s="75" t="s">
        <v>12</v>
      </c>
      <c r="C23" s="76">
        <v>0</v>
      </c>
      <c r="E23" s="76" t="s">
        <v>460</v>
      </c>
    </row>
    <row r="24" spans="1:13" s="76" customFormat="1" x14ac:dyDescent="0.25">
      <c r="A24" s="22" t="s">
        <v>233</v>
      </c>
      <c r="B24" s="75" t="s">
        <v>13</v>
      </c>
      <c r="C24" s="76">
        <v>-1</v>
      </c>
      <c r="E24" s="76" t="s">
        <v>441</v>
      </c>
    </row>
    <row r="25" spans="1:13" s="76" customFormat="1" x14ac:dyDescent="0.25">
      <c r="A25" s="22" t="s">
        <v>219</v>
      </c>
      <c r="B25" s="75" t="s">
        <v>13</v>
      </c>
      <c r="C25" s="76">
        <v>-1</v>
      </c>
      <c r="E25" s="76" t="s">
        <v>462</v>
      </c>
    </row>
    <row r="26" spans="1:13" s="76" customFormat="1" x14ac:dyDescent="0.25">
      <c r="A26" s="62">
        <v>38</v>
      </c>
      <c r="B26" s="75" t="s">
        <v>12</v>
      </c>
      <c r="C26" s="76">
        <v>0</v>
      </c>
      <c r="E26" s="76" t="s">
        <v>446</v>
      </c>
    </row>
    <row r="27" spans="1:13" s="76" customFormat="1" ht="30" x14ac:dyDescent="0.25">
      <c r="A27" s="22" t="s">
        <v>235</v>
      </c>
      <c r="B27" s="75" t="s">
        <v>12</v>
      </c>
      <c r="C27" s="76">
        <v>0</v>
      </c>
      <c r="E27" s="76" t="s">
        <v>453</v>
      </c>
    </row>
    <row r="28" spans="1:13" s="76" customFormat="1" ht="30" x14ac:dyDescent="0.25">
      <c r="A28" s="22" t="s">
        <v>236</v>
      </c>
      <c r="B28" s="75" t="s">
        <v>12</v>
      </c>
      <c r="C28" s="76">
        <v>-1</v>
      </c>
      <c r="E28" s="76" t="s">
        <v>447</v>
      </c>
    </row>
    <row r="29" spans="1:13" s="76" customFormat="1" x14ac:dyDescent="0.25">
      <c r="A29" s="22" t="s">
        <v>237</v>
      </c>
      <c r="B29" s="75" t="s">
        <v>12</v>
      </c>
      <c r="C29" s="76">
        <v>-1</v>
      </c>
      <c r="E29" s="76" t="s">
        <v>444</v>
      </c>
      <c r="I29" s="82"/>
    </row>
    <row r="30" spans="1:13" s="76" customFormat="1" x14ac:dyDescent="0.25">
      <c r="A30" s="22" t="s">
        <v>46</v>
      </c>
      <c r="B30" s="75" t="s">
        <v>12</v>
      </c>
      <c r="C30" s="76">
        <v>0</v>
      </c>
      <c r="E30" s="76" t="s">
        <v>448</v>
      </c>
    </row>
    <row r="31" spans="1:13" s="76" customFormat="1" x14ac:dyDescent="0.25">
      <c r="A31" s="22" t="s">
        <v>47</v>
      </c>
      <c r="B31" s="75" t="s">
        <v>13</v>
      </c>
      <c r="C31" s="76">
        <v>1</v>
      </c>
      <c r="D31" s="76">
        <v>1</v>
      </c>
      <c r="E31" s="76" t="s">
        <v>449</v>
      </c>
      <c r="F31" s="76" t="s">
        <v>444</v>
      </c>
    </row>
    <row r="32" spans="1:13" s="76" customFormat="1" ht="30" x14ac:dyDescent="0.25">
      <c r="A32" s="22" t="s">
        <v>48</v>
      </c>
      <c r="B32" s="75" t="s">
        <v>12</v>
      </c>
      <c r="C32" s="76">
        <v>-1</v>
      </c>
      <c r="E32" s="76" t="s">
        <v>450</v>
      </c>
    </row>
    <row r="33" spans="1:6" s="76" customFormat="1" x14ac:dyDescent="0.25">
      <c r="A33" s="22" t="s">
        <v>49</v>
      </c>
      <c r="B33" s="75" t="s">
        <v>12</v>
      </c>
      <c r="C33" s="76">
        <v>-1</v>
      </c>
      <c r="E33" s="76" t="s">
        <v>454</v>
      </c>
    </row>
    <row r="34" spans="1:6" s="76" customFormat="1" x14ac:dyDescent="0.25">
      <c r="A34" s="22" t="s">
        <v>238</v>
      </c>
      <c r="B34" s="75" t="s">
        <v>12</v>
      </c>
      <c r="C34" s="76">
        <v>-1</v>
      </c>
      <c r="E34" s="76" t="s">
        <v>463</v>
      </c>
    </row>
    <row r="35" spans="1:6" s="76" customFormat="1" ht="30" x14ac:dyDescent="0.25">
      <c r="A35" s="22" t="s">
        <v>51</v>
      </c>
      <c r="B35" s="75" t="s">
        <v>12</v>
      </c>
      <c r="C35" s="76">
        <v>1</v>
      </c>
      <c r="E35" s="76" t="s">
        <v>454</v>
      </c>
      <c r="F35" s="76" t="s">
        <v>453</v>
      </c>
    </row>
    <row r="36" spans="1:6" s="76" customFormat="1" x14ac:dyDescent="0.25">
      <c r="A36" s="22" t="s">
        <v>52</v>
      </c>
      <c r="B36" s="75" t="s">
        <v>70</v>
      </c>
      <c r="C36" s="76">
        <v>-1</v>
      </c>
      <c r="E36" s="76" t="s">
        <v>462</v>
      </c>
    </row>
    <row r="37" spans="1:6" s="80" customFormat="1" x14ac:dyDescent="0.25">
      <c r="A37" s="22" t="s">
        <v>68</v>
      </c>
      <c r="B37" s="75" t="s">
        <v>12</v>
      </c>
      <c r="C37" s="76">
        <v>-1</v>
      </c>
      <c r="D37" s="76"/>
      <c r="E37" s="76" t="s">
        <v>436</v>
      </c>
    </row>
    <row r="38" spans="1:6" s="76" customFormat="1" x14ac:dyDescent="0.25">
      <c r="A38" s="22" t="s">
        <v>53</v>
      </c>
      <c r="B38" s="75" t="s">
        <v>12</v>
      </c>
      <c r="C38" s="76">
        <v>-1</v>
      </c>
      <c r="E38" s="76" t="s">
        <v>437</v>
      </c>
    </row>
    <row r="39" spans="1:6" s="76" customFormat="1" x14ac:dyDescent="0.25">
      <c r="A39" s="22" t="s">
        <v>54</v>
      </c>
      <c r="B39" s="75" t="s">
        <v>13</v>
      </c>
      <c r="C39" s="76">
        <v>0</v>
      </c>
      <c r="E39" s="76" t="s">
        <v>464</v>
      </c>
    </row>
    <row r="40" spans="1:6" s="76" customFormat="1" x14ac:dyDescent="0.25">
      <c r="A40" s="22" t="s">
        <v>141</v>
      </c>
      <c r="B40" s="24" t="s">
        <v>12</v>
      </c>
      <c r="C40" s="76">
        <v>-1</v>
      </c>
      <c r="E40" s="76" t="s">
        <v>446</v>
      </c>
      <c r="F40" s="76" t="s">
        <v>438</v>
      </c>
    </row>
    <row r="41" spans="1:6" s="76" customFormat="1" x14ac:dyDescent="0.25">
      <c r="A41" s="22" t="s">
        <v>239</v>
      </c>
      <c r="B41" s="24" t="s">
        <v>12</v>
      </c>
      <c r="C41" s="76">
        <v>-1</v>
      </c>
      <c r="E41" s="76" t="s">
        <v>447</v>
      </c>
    </row>
    <row r="42" spans="1:6" s="91" customFormat="1" x14ac:dyDescent="0.25">
      <c r="A42" s="89" t="s">
        <v>452</v>
      </c>
      <c r="B42" s="90" t="s">
        <v>310</v>
      </c>
    </row>
    <row r="43" spans="1:6" s="76" customFormat="1" x14ac:dyDescent="0.25">
      <c r="A43" s="22" t="s">
        <v>240</v>
      </c>
      <c r="B43" s="24" t="s">
        <v>12</v>
      </c>
      <c r="C43" s="76">
        <v>-1</v>
      </c>
      <c r="E43" s="76" t="s">
        <v>444</v>
      </c>
    </row>
    <row r="44" spans="1:6" s="76" customFormat="1" x14ac:dyDescent="0.25">
      <c r="A44" s="24" t="s">
        <v>155</v>
      </c>
      <c r="B44" s="24" t="s">
        <v>157</v>
      </c>
      <c r="C44" s="76">
        <v>-1</v>
      </c>
      <c r="E44" s="76" t="s">
        <v>444</v>
      </c>
    </row>
    <row r="45" spans="1:6" s="76" customFormat="1" x14ac:dyDescent="0.25">
      <c r="A45" s="22" t="s">
        <v>244</v>
      </c>
      <c r="B45" s="24" t="s">
        <v>12</v>
      </c>
      <c r="C45" s="76">
        <v>1</v>
      </c>
      <c r="E45" s="76" t="s">
        <v>453</v>
      </c>
    </row>
    <row r="46" spans="1:6" s="91" customFormat="1" x14ac:dyDescent="0.25">
      <c r="A46" s="89" t="s">
        <v>245</v>
      </c>
      <c r="B46" s="90" t="s">
        <v>172</v>
      </c>
    </row>
    <row r="47" spans="1:6" s="91" customFormat="1" x14ac:dyDescent="0.25">
      <c r="A47" s="90" t="s">
        <v>159</v>
      </c>
      <c r="B47" s="90" t="s">
        <v>12</v>
      </c>
    </row>
    <row r="48" spans="1:6" s="76" customFormat="1" ht="30" x14ac:dyDescent="0.25">
      <c r="A48" s="22" t="s">
        <v>246</v>
      </c>
      <c r="B48" s="24" t="s">
        <v>12</v>
      </c>
      <c r="C48" s="76">
        <v>-1</v>
      </c>
      <c r="E48" s="76" t="s">
        <v>450</v>
      </c>
    </row>
    <row r="49" spans="1:6" s="76" customFormat="1" x14ac:dyDescent="0.25">
      <c r="A49" s="22" t="s">
        <v>247</v>
      </c>
      <c r="B49" s="24" t="s">
        <v>12</v>
      </c>
      <c r="C49" s="76">
        <v>1</v>
      </c>
      <c r="E49" s="76" t="s">
        <v>438</v>
      </c>
    </row>
    <row r="50" spans="1:6" s="91" customFormat="1" x14ac:dyDescent="0.25">
      <c r="A50" s="89" t="s">
        <v>466</v>
      </c>
      <c r="B50" s="90" t="s">
        <v>12</v>
      </c>
    </row>
    <row r="51" spans="1:6" s="76" customFormat="1" x14ac:dyDescent="0.25">
      <c r="A51" s="22" t="s">
        <v>467</v>
      </c>
      <c r="B51" s="24" t="s">
        <v>13</v>
      </c>
      <c r="C51" s="76">
        <v>1</v>
      </c>
      <c r="D51" s="76">
        <v>1</v>
      </c>
      <c r="E51" s="76" t="s">
        <v>464</v>
      </c>
      <c r="F51" s="76" t="s">
        <v>465</v>
      </c>
    </row>
    <row r="52" spans="1:6" s="76" customFormat="1" ht="30" x14ac:dyDescent="0.25">
      <c r="A52" s="22" t="s">
        <v>248</v>
      </c>
      <c r="B52" s="24" t="s">
        <v>28</v>
      </c>
      <c r="C52" s="76">
        <v>0</v>
      </c>
      <c r="E52" s="76" t="s">
        <v>454</v>
      </c>
    </row>
    <row r="53" spans="1:6" s="76" customFormat="1" x14ac:dyDescent="0.25">
      <c r="A53" s="22" t="s">
        <v>251</v>
      </c>
      <c r="B53" s="24" t="s">
        <v>28</v>
      </c>
      <c r="C53" s="76">
        <v>0</v>
      </c>
      <c r="E53" s="76" t="s">
        <v>444</v>
      </c>
      <c r="F53" s="76" t="s">
        <v>447</v>
      </c>
    </row>
    <row r="54" spans="1:6" s="76" customFormat="1" x14ac:dyDescent="0.25">
      <c r="A54" s="22" t="s">
        <v>277</v>
      </c>
      <c r="B54" s="24" t="s">
        <v>13</v>
      </c>
      <c r="C54" s="76">
        <v>0</v>
      </c>
      <c r="E54" s="76" t="s">
        <v>450</v>
      </c>
    </row>
    <row r="55" spans="1:6" s="91" customFormat="1" x14ac:dyDescent="0.25">
      <c r="A55" s="89" t="s">
        <v>287</v>
      </c>
      <c r="B55" s="90" t="s">
        <v>279</v>
      </c>
    </row>
    <row r="56" spans="1:6" s="76" customFormat="1" x14ac:dyDescent="0.25">
      <c r="A56" s="81" t="s">
        <v>388</v>
      </c>
      <c r="B56" s="82" t="s">
        <v>306</v>
      </c>
      <c r="C56" s="82">
        <v>-1</v>
      </c>
      <c r="D56" s="82"/>
      <c r="E56" s="82" t="s">
        <v>444</v>
      </c>
    </row>
    <row r="57" spans="1:6" s="76" customFormat="1" x14ac:dyDescent="0.25">
      <c r="A57" s="82" t="s">
        <v>389</v>
      </c>
      <c r="B57" s="82" t="s">
        <v>306</v>
      </c>
      <c r="C57" s="76">
        <v>1</v>
      </c>
      <c r="D57" s="76">
        <v>1</v>
      </c>
      <c r="E57" s="82" t="s">
        <v>465</v>
      </c>
    </row>
    <row r="58" spans="1:6" s="76" customFormat="1" x14ac:dyDescent="0.25">
      <c r="A58" s="82" t="s">
        <v>390</v>
      </c>
      <c r="B58" s="82" t="s">
        <v>289</v>
      </c>
      <c r="C58" s="79">
        <v>-1</v>
      </c>
      <c r="D58" s="79"/>
      <c r="E58" s="82" t="s">
        <v>446</v>
      </c>
    </row>
    <row r="59" spans="1:6" s="76" customFormat="1" x14ac:dyDescent="0.25">
      <c r="A59" s="82" t="s">
        <v>427</v>
      </c>
      <c r="B59" s="82" t="s">
        <v>289</v>
      </c>
      <c r="C59" s="79">
        <v>-1</v>
      </c>
      <c r="D59" s="79"/>
      <c r="E59" s="82" t="s">
        <v>444</v>
      </c>
    </row>
    <row r="60" spans="1:6" s="76" customFormat="1" ht="30" x14ac:dyDescent="0.25">
      <c r="A60" s="82" t="s">
        <v>391</v>
      </c>
      <c r="B60" s="82" t="s">
        <v>289</v>
      </c>
      <c r="C60" s="79">
        <v>-1</v>
      </c>
      <c r="D60" s="79"/>
      <c r="E60" s="82" t="s">
        <v>450</v>
      </c>
    </row>
    <row r="61" spans="1:6" s="76" customFormat="1" ht="30" x14ac:dyDescent="0.25">
      <c r="A61" s="82" t="s">
        <v>392</v>
      </c>
      <c r="B61" s="82" t="s">
        <v>306</v>
      </c>
      <c r="C61" s="79">
        <v>1</v>
      </c>
      <c r="D61" s="79">
        <v>1</v>
      </c>
      <c r="E61" s="82" t="s">
        <v>444</v>
      </c>
    </row>
    <row r="62" spans="1:6" s="76" customFormat="1" ht="30" x14ac:dyDescent="0.25">
      <c r="A62" s="82" t="s">
        <v>393</v>
      </c>
      <c r="B62" s="82" t="s">
        <v>289</v>
      </c>
      <c r="C62" s="79">
        <v>-1</v>
      </c>
      <c r="D62" s="79"/>
      <c r="E62" s="82" t="s">
        <v>439</v>
      </c>
    </row>
    <row r="63" spans="1:6" s="76" customFormat="1" ht="30" x14ac:dyDescent="0.25">
      <c r="A63" s="82" t="s">
        <v>394</v>
      </c>
      <c r="B63" s="82" t="s">
        <v>306</v>
      </c>
      <c r="C63" s="79">
        <v>-1</v>
      </c>
      <c r="D63" s="79"/>
      <c r="E63" s="82" t="s">
        <v>450</v>
      </c>
    </row>
    <row r="64" spans="1:6" s="76" customFormat="1" ht="30" x14ac:dyDescent="0.25">
      <c r="A64" s="82" t="s">
        <v>395</v>
      </c>
      <c r="B64" s="82" t="s">
        <v>289</v>
      </c>
      <c r="C64" s="79">
        <v>1</v>
      </c>
      <c r="D64" s="79"/>
      <c r="E64" s="82" t="s">
        <v>438</v>
      </c>
    </row>
    <row r="65" spans="1:6" s="76" customFormat="1" x14ac:dyDescent="0.25">
      <c r="A65" s="82" t="s">
        <v>396</v>
      </c>
      <c r="B65" s="82" t="s">
        <v>289</v>
      </c>
      <c r="C65" s="79">
        <v>-1</v>
      </c>
      <c r="D65" s="79"/>
      <c r="E65" s="82" t="s">
        <v>438</v>
      </c>
    </row>
    <row r="66" spans="1:6" s="76" customFormat="1" x14ac:dyDescent="0.25">
      <c r="A66" s="82" t="s">
        <v>397</v>
      </c>
      <c r="B66" s="82" t="s">
        <v>306</v>
      </c>
      <c r="C66" s="79">
        <v>-1</v>
      </c>
      <c r="D66" s="79"/>
      <c r="E66" s="82" t="s">
        <v>442</v>
      </c>
    </row>
    <row r="67" spans="1:6" s="76" customFormat="1" ht="30" x14ac:dyDescent="0.25">
      <c r="A67" s="82" t="s">
        <v>398</v>
      </c>
      <c r="B67" s="82" t="s">
        <v>289</v>
      </c>
      <c r="C67" s="79">
        <v>-1</v>
      </c>
      <c r="D67" s="79"/>
      <c r="E67" s="82" t="s">
        <v>443</v>
      </c>
    </row>
    <row r="68" spans="1:6" s="76" customFormat="1" ht="30" x14ac:dyDescent="0.25">
      <c r="A68" s="82" t="s">
        <v>399</v>
      </c>
      <c r="B68" s="82" t="s">
        <v>310</v>
      </c>
      <c r="C68" s="79">
        <v>1</v>
      </c>
      <c r="D68" s="79">
        <v>1</v>
      </c>
      <c r="E68" s="82" t="s">
        <v>438</v>
      </c>
    </row>
    <row r="69" spans="1:6" s="76" customFormat="1" x14ac:dyDescent="0.25">
      <c r="A69" s="82" t="s">
        <v>400</v>
      </c>
      <c r="B69" s="82" t="s">
        <v>310</v>
      </c>
      <c r="C69" s="79">
        <v>-1</v>
      </c>
      <c r="D69" s="79"/>
      <c r="E69" s="82" t="s">
        <v>463</v>
      </c>
    </row>
    <row r="70" spans="1:6" s="76" customFormat="1" x14ac:dyDescent="0.25">
      <c r="A70" s="82" t="s">
        <v>401</v>
      </c>
      <c r="B70" s="82" t="s">
        <v>306</v>
      </c>
      <c r="C70" s="79">
        <v>-1</v>
      </c>
      <c r="D70" s="79"/>
      <c r="E70" s="82" t="s">
        <v>442</v>
      </c>
    </row>
    <row r="71" spans="1:6" s="76" customFormat="1" ht="30" x14ac:dyDescent="0.25">
      <c r="A71" s="82" t="s">
        <v>402</v>
      </c>
      <c r="B71" s="82" t="s">
        <v>306</v>
      </c>
      <c r="C71" s="79">
        <v>-1</v>
      </c>
      <c r="D71" s="79"/>
      <c r="E71" s="82" t="s">
        <v>455</v>
      </c>
    </row>
    <row r="72" spans="1:6" s="76" customFormat="1" ht="30" x14ac:dyDescent="0.25">
      <c r="A72" s="82" t="s">
        <v>403</v>
      </c>
      <c r="B72" s="82" t="s">
        <v>319</v>
      </c>
      <c r="C72" s="79">
        <v>0</v>
      </c>
      <c r="D72" s="79"/>
      <c r="E72" s="82" t="s">
        <v>444</v>
      </c>
    </row>
    <row r="73" spans="1:6" s="76" customFormat="1" x14ac:dyDescent="0.25">
      <c r="A73" s="82" t="s">
        <v>404</v>
      </c>
      <c r="B73" s="82" t="s">
        <v>306</v>
      </c>
      <c r="C73" s="79">
        <v>-1</v>
      </c>
      <c r="D73" s="79"/>
      <c r="E73" s="82" t="s">
        <v>441</v>
      </c>
      <c r="F73" s="82" t="s">
        <v>450</v>
      </c>
    </row>
    <row r="74" spans="1:6" s="76" customFormat="1" x14ac:dyDescent="0.25">
      <c r="A74" s="82" t="s">
        <v>405</v>
      </c>
      <c r="B74" s="82" t="s">
        <v>289</v>
      </c>
      <c r="C74" s="79">
        <v>-1</v>
      </c>
      <c r="D74" s="79"/>
      <c r="E74" s="82" t="s">
        <v>438</v>
      </c>
    </row>
    <row r="75" spans="1:6" s="76" customFormat="1" x14ac:dyDescent="0.25">
      <c r="A75" s="82" t="s">
        <v>406</v>
      </c>
      <c r="B75" s="82" t="s">
        <v>310</v>
      </c>
      <c r="C75" s="79">
        <v>1</v>
      </c>
      <c r="D75" s="79">
        <v>1</v>
      </c>
      <c r="E75" s="82" t="s">
        <v>456</v>
      </c>
      <c r="F75" s="76" t="s">
        <v>444</v>
      </c>
    </row>
    <row r="76" spans="1:6" s="76" customFormat="1" x14ac:dyDescent="0.25">
      <c r="A76" s="82" t="s">
        <v>407</v>
      </c>
      <c r="B76" s="82" t="s">
        <v>289</v>
      </c>
      <c r="C76" s="79">
        <v>-1</v>
      </c>
      <c r="D76" s="79"/>
      <c r="E76" s="82" t="s">
        <v>450</v>
      </c>
    </row>
    <row r="77" spans="1:6" s="76" customFormat="1" ht="30" x14ac:dyDescent="0.25">
      <c r="A77" s="82" t="s">
        <v>408</v>
      </c>
      <c r="B77" s="82" t="s">
        <v>429</v>
      </c>
      <c r="C77" s="79">
        <v>1</v>
      </c>
      <c r="D77" s="79"/>
      <c r="E77" s="82" t="s">
        <v>437</v>
      </c>
    </row>
    <row r="78" spans="1:6" s="76" customFormat="1" ht="30" x14ac:dyDescent="0.25">
      <c r="A78" s="82" t="s">
        <v>409</v>
      </c>
      <c r="B78" s="82" t="s">
        <v>306</v>
      </c>
      <c r="C78" s="79">
        <v>-1</v>
      </c>
      <c r="D78" s="79"/>
      <c r="E78" s="82" t="s">
        <v>457</v>
      </c>
      <c r="F78" s="82" t="s">
        <v>444</v>
      </c>
    </row>
    <row r="79" spans="1:6" s="76" customFormat="1" x14ac:dyDescent="0.25">
      <c r="A79" s="82" t="s">
        <v>410</v>
      </c>
      <c r="B79" s="82" t="s">
        <v>306</v>
      </c>
      <c r="C79" s="82">
        <v>-1</v>
      </c>
      <c r="D79" s="82"/>
      <c r="E79" s="82" t="s">
        <v>441</v>
      </c>
      <c r="F79" s="82" t="s">
        <v>450</v>
      </c>
    </row>
    <row r="80" spans="1:6" s="76" customFormat="1" ht="30" x14ac:dyDescent="0.25">
      <c r="A80" s="82" t="s">
        <v>411</v>
      </c>
      <c r="B80" s="82" t="s">
        <v>340</v>
      </c>
      <c r="C80" s="79">
        <v>1</v>
      </c>
      <c r="D80" s="79"/>
      <c r="E80" s="82" t="s">
        <v>445</v>
      </c>
      <c r="F80" s="82" t="s">
        <v>453</v>
      </c>
    </row>
    <row r="81" spans="1:6" s="76" customFormat="1" x14ac:dyDescent="0.25">
      <c r="A81" s="82" t="s">
        <v>412</v>
      </c>
      <c r="B81" s="82"/>
      <c r="C81" s="79">
        <v>-1</v>
      </c>
      <c r="D81" s="79"/>
      <c r="E81" s="82" t="s">
        <v>437</v>
      </c>
    </row>
    <row r="82" spans="1:6" s="76" customFormat="1" ht="30" x14ac:dyDescent="0.25">
      <c r="A82" s="82" t="s">
        <v>413</v>
      </c>
      <c r="B82" s="82" t="s">
        <v>349</v>
      </c>
      <c r="C82" s="79">
        <v>1</v>
      </c>
      <c r="D82" s="79"/>
      <c r="E82" s="82" t="s">
        <v>445</v>
      </c>
      <c r="F82" s="82" t="s">
        <v>453</v>
      </c>
    </row>
    <row r="83" spans="1:6" s="76" customFormat="1" ht="30" x14ac:dyDescent="0.25">
      <c r="A83" s="82" t="s">
        <v>414</v>
      </c>
      <c r="B83" s="82" t="s">
        <v>289</v>
      </c>
      <c r="C83" s="79">
        <v>-1</v>
      </c>
      <c r="D83" s="79"/>
      <c r="E83" s="82" t="s">
        <v>436</v>
      </c>
    </row>
    <row r="84" spans="1:6" s="76" customFormat="1" x14ac:dyDescent="0.25">
      <c r="A84" s="82" t="s">
        <v>416</v>
      </c>
      <c r="B84" s="82" t="s">
        <v>289</v>
      </c>
      <c r="C84" s="79">
        <v>-1</v>
      </c>
      <c r="D84" s="79"/>
      <c r="E84" s="82" t="s">
        <v>457</v>
      </c>
    </row>
    <row r="85" spans="1:6" s="76" customFormat="1" x14ac:dyDescent="0.25">
      <c r="A85" s="82" t="s">
        <v>415</v>
      </c>
      <c r="B85" s="82" t="s">
        <v>289</v>
      </c>
      <c r="C85" s="79">
        <v>0</v>
      </c>
      <c r="D85" s="79"/>
      <c r="E85" s="82" t="s">
        <v>449</v>
      </c>
      <c r="F85" s="76" t="s">
        <v>468</v>
      </c>
    </row>
    <row r="86" spans="1:6" s="76" customFormat="1" x14ac:dyDescent="0.25">
      <c r="A86" s="82" t="s">
        <v>417</v>
      </c>
      <c r="B86" s="82" t="s">
        <v>289</v>
      </c>
      <c r="C86" s="79">
        <v>1</v>
      </c>
      <c r="D86" s="79"/>
      <c r="E86" s="82" t="s">
        <v>438</v>
      </c>
    </row>
    <row r="87" spans="1:6" s="76" customFormat="1" x14ac:dyDescent="0.25">
      <c r="A87" s="82" t="s">
        <v>418</v>
      </c>
      <c r="B87" s="82" t="s">
        <v>289</v>
      </c>
      <c r="C87" s="79">
        <v>-1</v>
      </c>
      <c r="D87" s="79"/>
      <c r="E87" s="82" t="s">
        <v>439</v>
      </c>
      <c r="F87" s="82" t="s">
        <v>454</v>
      </c>
    </row>
    <row r="88" spans="1:6" s="76" customFormat="1" ht="30" x14ac:dyDescent="0.25">
      <c r="A88" s="82" t="s">
        <v>419</v>
      </c>
      <c r="B88" s="82" t="s">
        <v>289</v>
      </c>
      <c r="C88" s="79">
        <v>-1</v>
      </c>
      <c r="D88" s="79"/>
      <c r="E88" s="82" t="s">
        <v>445</v>
      </c>
    </row>
    <row r="94" spans="1:6" ht="30" x14ac:dyDescent="0.25">
      <c r="A94" s="84" t="s">
        <v>550</v>
      </c>
      <c r="B94" t="s">
        <v>12</v>
      </c>
      <c r="C94" s="66">
        <v>-1</v>
      </c>
      <c r="E94" s="66" t="s">
        <v>448</v>
      </c>
    </row>
    <row r="95" spans="1:6" ht="30" x14ac:dyDescent="0.25">
      <c r="A95" s="84" t="s">
        <v>551</v>
      </c>
      <c r="B95" t="s">
        <v>13</v>
      </c>
      <c r="C95" s="66">
        <v>-1</v>
      </c>
      <c r="E95" s="66" t="s">
        <v>450</v>
      </c>
    </row>
    <row r="96" spans="1:6" ht="30" x14ac:dyDescent="0.25">
      <c r="A96" s="84" t="s">
        <v>552</v>
      </c>
      <c r="B96" t="s">
        <v>12</v>
      </c>
      <c r="C96" s="66">
        <v>0</v>
      </c>
      <c r="E96" s="66" t="s">
        <v>454</v>
      </c>
    </row>
    <row r="97" spans="1:5" ht="45" x14ac:dyDescent="0.25">
      <c r="A97" s="84" t="s">
        <v>553</v>
      </c>
      <c r="B97" t="s">
        <v>28</v>
      </c>
      <c r="C97" s="18">
        <v>1</v>
      </c>
      <c r="E97" s="18" t="s">
        <v>453</v>
      </c>
    </row>
    <row r="100" spans="1:5" x14ac:dyDescent="0.25">
      <c r="B100" s="66">
        <v>0</v>
      </c>
      <c r="C100" s="66">
        <f>COUNTIF(C2:C97,0)</f>
        <v>14</v>
      </c>
      <c r="E100" s="66">
        <f>100/86*C100</f>
        <v>16.279069767441861</v>
      </c>
    </row>
    <row r="101" spans="1:5" x14ac:dyDescent="0.25">
      <c r="B101" s="66">
        <v>1</v>
      </c>
      <c r="C101" s="66">
        <f>COUNTIF(C2:C97,1)</f>
        <v>19</v>
      </c>
      <c r="E101" s="66">
        <f>100/86*C101</f>
        <v>22.093023255813954</v>
      </c>
    </row>
    <row r="102" spans="1:5" x14ac:dyDescent="0.25">
      <c r="B102" s="66">
        <v>-1</v>
      </c>
      <c r="C102" s="66">
        <f>COUNTIF(C2:C97,-1)</f>
        <v>53</v>
      </c>
      <c r="E102" s="66">
        <f>100/86*C102</f>
        <v>61.627906976744192</v>
      </c>
    </row>
    <row r="103" spans="1:5" x14ac:dyDescent="0.25">
      <c r="E103" s="66">
        <f>SUM(E100:E102)</f>
        <v>100</v>
      </c>
    </row>
  </sheetData>
  <sortState xmlns:xlrd2="http://schemas.microsoft.com/office/spreadsheetml/2017/richdata2" ref="I2:J14">
    <sortCondition descending="1" ref="J2"/>
  </sortState>
  <conditionalFormatting sqref="C1:C89 C93:C1048576">
    <cfRule type="cellIs" dxfId="0" priority="1" operator="equal">
      <formula>1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9"/>
  <sheetViews>
    <sheetView workbookViewId="0">
      <selection sqref="A1:Z49"/>
    </sheetView>
  </sheetViews>
  <sheetFormatPr defaultRowHeight="15" x14ac:dyDescent="0.25"/>
  <sheetData>
    <row r="1" spans="1:22" ht="45" x14ac:dyDescent="0.25">
      <c r="A1" s="28" t="s">
        <v>0</v>
      </c>
      <c r="B1" s="28" t="s">
        <v>184</v>
      </c>
      <c r="C1" s="28" t="s">
        <v>1</v>
      </c>
      <c r="D1" s="28" t="s">
        <v>11</v>
      </c>
      <c r="E1" s="28"/>
      <c r="F1" s="28"/>
      <c r="G1" s="28" t="s">
        <v>2</v>
      </c>
      <c r="H1" s="29" t="s">
        <v>87</v>
      </c>
      <c r="I1" s="29" t="s">
        <v>88</v>
      </c>
      <c r="J1" s="29" t="s">
        <v>89</v>
      </c>
      <c r="K1" s="29" t="s">
        <v>177</v>
      </c>
      <c r="L1" s="12"/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93</v>
      </c>
      <c r="T1" t="s">
        <v>94</v>
      </c>
      <c r="U1" t="s">
        <v>95</v>
      </c>
    </row>
    <row r="2" spans="1:22" ht="120" x14ac:dyDescent="0.25">
      <c r="A2" s="2" t="s">
        <v>3</v>
      </c>
      <c r="B2" s="30">
        <v>2011</v>
      </c>
      <c r="C2" s="2" t="s">
        <v>7</v>
      </c>
      <c r="D2" s="1" t="s">
        <v>12</v>
      </c>
      <c r="E2" s="4" t="s">
        <v>81</v>
      </c>
      <c r="F2" s="4" t="s">
        <v>84</v>
      </c>
      <c r="G2" s="30" t="s">
        <v>14</v>
      </c>
      <c r="H2" s="100" t="s">
        <v>186</v>
      </c>
      <c r="I2" s="95"/>
      <c r="J2" s="95"/>
      <c r="K2" s="96"/>
      <c r="L2" s="12"/>
      <c r="M2" s="7"/>
      <c r="N2" s="7"/>
      <c r="O2" s="7"/>
      <c r="P2" s="53"/>
      <c r="Q2" s="53"/>
      <c r="R2" s="53"/>
      <c r="S2" s="53"/>
      <c r="T2" s="53"/>
      <c r="U2" s="53"/>
    </row>
    <row r="3" spans="1:22" ht="60" x14ac:dyDescent="0.25">
      <c r="A3" s="2" t="s">
        <v>4</v>
      </c>
      <c r="B3" s="30">
        <v>2011</v>
      </c>
      <c r="C3" s="2" t="s">
        <v>8</v>
      </c>
      <c r="D3" s="1" t="s">
        <v>12</v>
      </c>
      <c r="E3" s="4" t="s">
        <v>82</v>
      </c>
      <c r="F3" s="4"/>
      <c r="G3" s="30" t="s">
        <v>14</v>
      </c>
      <c r="H3" s="100" t="s">
        <v>186</v>
      </c>
      <c r="I3" s="95"/>
      <c r="J3" s="95"/>
      <c r="K3" s="96"/>
      <c r="L3" s="12"/>
      <c r="M3" s="7"/>
      <c r="N3" s="7"/>
      <c r="O3" s="7"/>
      <c r="P3" s="53"/>
      <c r="Q3" s="53"/>
      <c r="R3" s="53"/>
      <c r="S3" s="53"/>
      <c r="T3" s="53"/>
      <c r="U3" s="53"/>
    </row>
    <row r="4" spans="1:22" ht="165" x14ac:dyDescent="0.25">
      <c r="A4" s="2" t="s">
        <v>5</v>
      </c>
      <c r="B4" s="30">
        <v>2011</v>
      </c>
      <c r="C4" s="2" t="s">
        <v>9</v>
      </c>
      <c r="D4" s="1" t="s">
        <v>13</v>
      </c>
      <c r="E4" s="4" t="s">
        <v>83</v>
      </c>
      <c r="F4" s="4" t="s">
        <v>85</v>
      </c>
      <c r="G4" s="30" t="s">
        <v>15</v>
      </c>
      <c r="H4" s="101" t="s">
        <v>187</v>
      </c>
      <c r="I4" s="102"/>
      <c r="J4" s="102"/>
      <c r="K4" s="103"/>
      <c r="L4" s="12"/>
      <c r="M4" s="7"/>
      <c r="N4" s="7"/>
      <c r="O4" s="7"/>
      <c r="P4" s="53"/>
      <c r="Q4" s="53"/>
      <c r="R4" s="53"/>
      <c r="S4" s="53"/>
      <c r="T4" s="53"/>
      <c r="U4" s="53"/>
    </row>
    <row r="5" spans="1:22" ht="60" x14ac:dyDescent="0.25">
      <c r="A5" s="2" t="s">
        <v>6</v>
      </c>
      <c r="B5" s="30">
        <v>2011</v>
      </c>
      <c r="C5" s="2" t="s">
        <v>10</v>
      </c>
      <c r="D5" s="1" t="s">
        <v>12</v>
      </c>
      <c r="E5" s="5" t="s">
        <v>86</v>
      </c>
      <c r="F5" s="20"/>
      <c r="G5" s="30" t="s">
        <v>15</v>
      </c>
      <c r="H5" s="21">
        <f t="shared" ref="H5:J8" si="0">SUM(M5+P5+S5)</f>
        <v>47490</v>
      </c>
      <c r="I5" s="21">
        <f t="shared" si="0"/>
        <v>41320</v>
      </c>
      <c r="J5" s="21">
        <f t="shared" si="0"/>
        <v>16400</v>
      </c>
      <c r="K5" s="39">
        <f>(J5*100)/H5</f>
        <v>34.533586018109077</v>
      </c>
      <c r="L5" s="12"/>
      <c r="M5" s="7"/>
      <c r="N5" s="7"/>
      <c r="O5" s="7"/>
      <c r="P5" s="50">
        <v>29500</v>
      </c>
      <c r="Q5" s="50">
        <v>26550</v>
      </c>
      <c r="R5" s="50">
        <v>2400</v>
      </c>
      <c r="S5" s="51">
        <v>17990</v>
      </c>
      <c r="T5" s="51">
        <v>14770</v>
      </c>
      <c r="U5" s="52">
        <v>14000</v>
      </c>
    </row>
    <row r="6" spans="1:22" ht="105" x14ac:dyDescent="0.25">
      <c r="A6" s="2" t="s">
        <v>16</v>
      </c>
      <c r="B6" s="30">
        <v>2012</v>
      </c>
      <c r="C6" s="2" t="s">
        <v>23</v>
      </c>
      <c r="D6" s="1" t="s">
        <v>12</v>
      </c>
      <c r="E6" s="4" t="s">
        <v>96</v>
      </c>
      <c r="F6" s="4" t="s">
        <v>97</v>
      </c>
      <c r="G6" s="30" t="s">
        <v>15</v>
      </c>
      <c r="H6" s="21">
        <f t="shared" si="0"/>
        <v>40923</v>
      </c>
      <c r="I6" s="21">
        <f t="shared" si="0"/>
        <v>15500</v>
      </c>
      <c r="J6" s="21">
        <f t="shared" si="0"/>
        <v>9700</v>
      </c>
      <c r="K6" s="39">
        <f t="shared" ref="K6:K48" si="1">(J6*100)/H6</f>
        <v>23.703052073406152</v>
      </c>
      <c r="L6" s="12"/>
      <c r="M6" s="7"/>
      <c r="N6" s="7"/>
      <c r="O6" s="7"/>
      <c r="P6" s="54">
        <v>40923</v>
      </c>
      <c r="Q6" s="54">
        <v>15500</v>
      </c>
      <c r="R6" s="54">
        <v>9700</v>
      </c>
      <c r="S6" s="53"/>
      <c r="T6" s="53"/>
      <c r="U6" s="53"/>
      <c r="V6" t="s">
        <v>108</v>
      </c>
    </row>
    <row r="7" spans="1:22" ht="120" x14ac:dyDescent="0.25">
      <c r="A7" s="2" t="s">
        <v>17</v>
      </c>
      <c r="B7" s="30">
        <v>2012</v>
      </c>
      <c r="C7" s="2" t="s">
        <v>24</v>
      </c>
      <c r="D7" s="1" t="s">
        <v>13</v>
      </c>
      <c r="E7" s="4" t="s">
        <v>98</v>
      </c>
      <c r="F7" s="4" t="s">
        <v>99</v>
      </c>
      <c r="G7" s="30" t="s">
        <v>15</v>
      </c>
      <c r="H7" s="21">
        <f t="shared" si="0"/>
        <v>136505</v>
      </c>
      <c r="I7" s="21">
        <f t="shared" si="0"/>
        <v>96205</v>
      </c>
      <c r="J7" s="21">
        <f t="shared" si="0"/>
        <v>34290</v>
      </c>
      <c r="K7" s="39">
        <f t="shared" si="1"/>
        <v>25.119958975861689</v>
      </c>
      <c r="L7" s="12"/>
      <c r="M7" s="55">
        <v>38360</v>
      </c>
      <c r="N7" s="56">
        <v>26915</v>
      </c>
      <c r="O7" s="56">
        <v>6190</v>
      </c>
      <c r="P7" s="54">
        <v>85300</v>
      </c>
      <c r="Q7" s="54">
        <v>58520</v>
      </c>
      <c r="R7" s="54">
        <v>18800</v>
      </c>
      <c r="S7" s="54">
        <v>12845</v>
      </c>
      <c r="T7" s="54">
        <v>10770</v>
      </c>
      <c r="U7" s="54">
        <v>9300</v>
      </c>
    </row>
    <row r="8" spans="1:22" ht="60" x14ac:dyDescent="0.25">
      <c r="A8" s="2" t="s">
        <v>18</v>
      </c>
      <c r="B8" s="30">
        <v>2012</v>
      </c>
      <c r="C8" s="2" t="s">
        <v>25</v>
      </c>
      <c r="D8" s="1" t="s">
        <v>12</v>
      </c>
      <c r="E8" s="22" t="s">
        <v>100</v>
      </c>
      <c r="F8" s="22" t="s">
        <v>101</v>
      </c>
      <c r="G8" s="30" t="s">
        <v>15</v>
      </c>
      <c r="H8" s="21">
        <f t="shared" si="0"/>
        <v>52320</v>
      </c>
      <c r="I8" s="21">
        <f t="shared" si="0"/>
        <v>45580</v>
      </c>
      <c r="J8" s="21">
        <f t="shared" si="0"/>
        <v>16000</v>
      </c>
      <c r="K8" s="39">
        <f t="shared" si="1"/>
        <v>30.581039755351682</v>
      </c>
      <c r="L8" s="12"/>
      <c r="M8" s="7"/>
      <c r="N8" s="7"/>
      <c r="O8" s="7"/>
      <c r="P8" s="54">
        <v>52320</v>
      </c>
      <c r="Q8" s="54">
        <v>45580</v>
      </c>
      <c r="R8" s="54">
        <v>16000</v>
      </c>
      <c r="S8" s="53"/>
      <c r="T8" s="53"/>
      <c r="U8" s="53"/>
    </row>
    <row r="9" spans="1:22" ht="60" x14ac:dyDescent="0.25">
      <c r="A9" s="2" t="s">
        <v>19</v>
      </c>
      <c r="B9" s="30">
        <v>2012</v>
      </c>
      <c r="C9" s="2" t="s">
        <v>25</v>
      </c>
      <c r="D9" s="1" t="s">
        <v>12</v>
      </c>
      <c r="E9" s="4" t="s">
        <v>100</v>
      </c>
      <c r="F9" s="4" t="s">
        <v>102</v>
      </c>
      <c r="G9" s="34" t="s">
        <v>14</v>
      </c>
      <c r="H9" s="21">
        <f>SUM(M9+P9)</f>
        <v>22055</v>
      </c>
      <c r="I9" s="21">
        <f t="shared" ref="I9:I10" si="2">SUM(N9+Q9+T9)</f>
        <v>19570</v>
      </c>
      <c r="J9" s="21">
        <f t="shared" ref="J9:J10" si="3">SUM(O9+R9+U9)</f>
        <v>0</v>
      </c>
      <c r="K9" s="39">
        <v>0</v>
      </c>
      <c r="L9" s="12"/>
      <c r="M9" s="7">
        <v>15130</v>
      </c>
      <c r="N9" s="7">
        <v>13410</v>
      </c>
      <c r="O9" s="7">
        <v>0</v>
      </c>
      <c r="P9" s="54">
        <v>6925</v>
      </c>
      <c r="Q9" s="54">
        <v>6160</v>
      </c>
      <c r="R9" s="54">
        <v>0</v>
      </c>
      <c r="S9" s="53"/>
      <c r="T9" s="53"/>
      <c r="U9" s="53"/>
      <c r="V9" t="s">
        <v>188</v>
      </c>
    </row>
    <row r="10" spans="1:22" ht="60" x14ac:dyDescent="0.25">
      <c r="A10" s="2" t="s">
        <v>20</v>
      </c>
      <c r="B10" s="30">
        <v>2012</v>
      </c>
      <c r="C10" s="2" t="s">
        <v>26</v>
      </c>
      <c r="D10" s="1" t="s">
        <v>28</v>
      </c>
      <c r="E10" s="4" t="s">
        <v>103</v>
      </c>
      <c r="F10" s="4" t="s">
        <v>106</v>
      </c>
      <c r="G10" s="30" t="s">
        <v>15</v>
      </c>
      <c r="H10" s="21">
        <f t="shared" ref="H10" si="4">SUM(M10+P10+S10)</f>
        <v>109600</v>
      </c>
      <c r="I10" s="21">
        <f t="shared" si="2"/>
        <v>49500</v>
      </c>
      <c r="J10" s="21">
        <f t="shared" si="3"/>
        <v>20000</v>
      </c>
      <c r="K10" s="39">
        <f t="shared" si="1"/>
        <v>18.248175182481752</v>
      </c>
      <c r="L10" s="12"/>
      <c r="M10" s="7"/>
      <c r="N10" s="7"/>
      <c r="O10" s="7"/>
      <c r="P10" s="51">
        <v>109600</v>
      </c>
      <c r="Q10" s="51">
        <v>49500</v>
      </c>
      <c r="R10" s="51">
        <v>20000</v>
      </c>
      <c r="S10" s="53"/>
      <c r="T10" s="53"/>
      <c r="U10" s="53"/>
    </row>
    <row r="11" spans="1:22" ht="45" x14ac:dyDescent="0.25">
      <c r="A11" s="2" t="s">
        <v>21</v>
      </c>
      <c r="B11" s="30">
        <v>2012</v>
      </c>
      <c r="C11" s="2" t="s">
        <v>25</v>
      </c>
      <c r="D11" s="1" t="s">
        <v>12</v>
      </c>
      <c r="E11" s="4" t="s">
        <v>104</v>
      </c>
      <c r="F11" s="4" t="s">
        <v>100</v>
      </c>
      <c r="G11" s="30" t="s">
        <v>14</v>
      </c>
      <c r="H11" s="100" t="s">
        <v>186</v>
      </c>
      <c r="I11" s="95"/>
      <c r="J11" s="95"/>
      <c r="K11" s="96"/>
      <c r="L11" s="12"/>
      <c r="M11" s="7"/>
      <c r="N11" s="7"/>
      <c r="O11" s="7"/>
      <c r="P11" s="53"/>
      <c r="Q11" s="53"/>
      <c r="R11" s="53"/>
      <c r="S11" s="53"/>
      <c r="T11" s="53"/>
      <c r="U11" s="53"/>
    </row>
    <row r="12" spans="1:22" ht="105" x14ac:dyDescent="0.25">
      <c r="A12" s="2" t="s">
        <v>22</v>
      </c>
      <c r="B12" s="30">
        <v>2012</v>
      </c>
      <c r="C12" s="2" t="s">
        <v>27</v>
      </c>
      <c r="D12" s="1" t="s">
        <v>12</v>
      </c>
      <c r="E12" s="4" t="s">
        <v>105</v>
      </c>
      <c r="F12" s="4" t="s">
        <v>107</v>
      </c>
      <c r="G12" s="30" t="s">
        <v>15</v>
      </c>
      <c r="H12" s="21">
        <f t="shared" ref="H12:I27" si="5">SUM(M12+P12+S12)</f>
        <v>102301</v>
      </c>
      <c r="I12" s="21">
        <f t="shared" si="5"/>
        <v>90437</v>
      </c>
      <c r="J12" s="21">
        <f t="shared" ref="J12:J39" si="6">SUM(O12+R12+U12)</f>
        <v>27600</v>
      </c>
      <c r="K12" s="39">
        <f t="shared" si="1"/>
        <v>26.979208414385003</v>
      </c>
      <c r="L12" s="12"/>
      <c r="M12" s="55">
        <v>17001</v>
      </c>
      <c r="N12" s="6">
        <v>16137</v>
      </c>
      <c r="O12" s="6">
        <v>7600</v>
      </c>
      <c r="P12" s="57">
        <v>85300</v>
      </c>
      <c r="Q12" s="50">
        <v>74300</v>
      </c>
      <c r="R12" s="50">
        <v>20000</v>
      </c>
      <c r="S12" s="53"/>
      <c r="T12" s="53"/>
      <c r="U12" s="53"/>
    </row>
    <row r="13" spans="1:22" ht="60" x14ac:dyDescent="0.25">
      <c r="A13" s="2" t="s">
        <v>29</v>
      </c>
      <c r="B13" s="30">
        <v>2013</v>
      </c>
      <c r="C13" s="2" t="s">
        <v>36</v>
      </c>
      <c r="D13" s="1" t="s">
        <v>12</v>
      </c>
      <c r="E13" s="4" t="s">
        <v>109</v>
      </c>
      <c r="F13" s="4" t="s">
        <v>116</v>
      </c>
      <c r="G13" s="30" t="s">
        <v>15</v>
      </c>
      <c r="H13" s="21">
        <f t="shared" si="5"/>
        <v>29000</v>
      </c>
      <c r="I13" s="21">
        <f t="shared" si="5"/>
        <v>9000</v>
      </c>
      <c r="J13" s="21">
        <f t="shared" si="6"/>
        <v>7900</v>
      </c>
      <c r="K13" s="39">
        <f t="shared" si="1"/>
        <v>27.241379310344829</v>
      </c>
      <c r="L13" s="12"/>
      <c r="M13" s="7"/>
      <c r="N13" s="7"/>
      <c r="O13" s="7"/>
      <c r="P13" s="54">
        <v>29000</v>
      </c>
      <c r="Q13" s="54">
        <v>9000</v>
      </c>
      <c r="R13" s="54">
        <v>7900</v>
      </c>
      <c r="S13" s="53"/>
      <c r="T13" s="53"/>
      <c r="U13" s="53"/>
    </row>
    <row r="14" spans="1:22" ht="180" x14ac:dyDescent="0.25">
      <c r="A14" s="2" t="s">
        <v>30</v>
      </c>
      <c r="B14" s="30">
        <v>2013</v>
      </c>
      <c r="C14" s="2" t="s">
        <v>37</v>
      </c>
      <c r="D14" s="1" t="s">
        <v>28</v>
      </c>
      <c r="E14" s="8" t="s">
        <v>110</v>
      </c>
      <c r="F14" s="8" t="s">
        <v>117</v>
      </c>
      <c r="G14" s="30" t="s">
        <v>15</v>
      </c>
      <c r="H14" s="101" t="s">
        <v>187</v>
      </c>
      <c r="I14" s="102"/>
      <c r="J14" s="102"/>
      <c r="K14" s="103"/>
      <c r="L14" s="12"/>
      <c r="M14" s="7"/>
      <c r="N14" s="7"/>
      <c r="O14" s="7"/>
      <c r="P14" s="53"/>
      <c r="Q14" s="53"/>
      <c r="R14" s="53"/>
      <c r="S14" s="53"/>
      <c r="T14" s="53"/>
      <c r="U14" s="53"/>
    </row>
    <row r="15" spans="1:22" ht="60" x14ac:dyDescent="0.25">
      <c r="A15" s="2" t="s">
        <v>31</v>
      </c>
      <c r="B15" s="30">
        <v>2013</v>
      </c>
      <c r="C15" s="2" t="s">
        <v>38</v>
      </c>
      <c r="D15" s="1" t="s">
        <v>12</v>
      </c>
      <c r="E15" s="4" t="s">
        <v>111</v>
      </c>
      <c r="F15" s="4" t="s">
        <v>116</v>
      </c>
      <c r="G15" s="30" t="s">
        <v>15</v>
      </c>
      <c r="H15" s="21">
        <f t="shared" si="5"/>
        <v>53121</v>
      </c>
      <c r="I15" s="21">
        <f t="shared" si="5"/>
        <v>19450</v>
      </c>
      <c r="J15" s="21">
        <f t="shared" si="6"/>
        <v>14850</v>
      </c>
      <c r="K15" s="39">
        <f t="shared" si="1"/>
        <v>27.955046026994975</v>
      </c>
      <c r="L15" s="12"/>
      <c r="M15" s="7"/>
      <c r="N15" s="7"/>
      <c r="O15" s="7"/>
      <c r="P15" s="57">
        <v>53121</v>
      </c>
      <c r="Q15" s="54">
        <v>19450</v>
      </c>
      <c r="R15" s="54">
        <v>14850</v>
      </c>
      <c r="S15" s="53"/>
      <c r="T15" s="53"/>
      <c r="U15" s="53"/>
    </row>
    <row r="16" spans="1:22" ht="210" x14ac:dyDescent="0.25">
      <c r="A16" s="2" t="s">
        <v>32</v>
      </c>
      <c r="B16" s="30">
        <v>2013</v>
      </c>
      <c r="C16" s="2" t="s">
        <v>39</v>
      </c>
      <c r="D16" s="1" t="s">
        <v>13</v>
      </c>
      <c r="E16" s="4" t="s">
        <v>112</v>
      </c>
      <c r="F16" s="4" t="s">
        <v>118</v>
      </c>
      <c r="G16" s="30" t="s">
        <v>15</v>
      </c>
      <c r="H16" s="21">
        <f t="shared" si="5"/>
        <v>75044</v>
      </c>
      <c r="I16" s="21">
        <f t="shared" si="5"/>
        <v>48680</v>
      </c>
      <c r="J16" s="21">
        <f t="shared" si="6"/>
        <v>36600</v>
      </c>
      <c r="K16" s="40">
        <f t="shared" si="1"/>
        <v>48.77138745269442</v>
      </c>
      <c r="L16" s="12"/>
      <c r="M16" s="7"/>
      <c r="N16" s="7"/>
      <c r="O16" s="7"/>
      <c r="P16" s="54">
        <v>75044</v>
      </c>
      <c r="Q16" s="54">
        <v>48680</v>
      </c>
      <c r="R16" s="54">
        <v>36600</v>
      </c>
      <c r="S16" s="53"/>
      <c r="T16" s="53"/>
      <c r="U16" s="53"/>
    </row>
    <row r="17" spans="1:26" ht="75" x14ac:dyDescent="0.25">
      <c r="A17" s="2" t="s">
        <v>33</v>
      </c>
      <c r="B17" s="30">
        <v>2013</v>
      </c>
      <c r="C17" s="2" t="s">
        <v>40</v>
      </c>
      <c r="D17" s="1" t="s">
        <v>12</v>
      </c>
      <c r="E17" s="4" t="s">
        <v>113</v>
      </c>
      <c r="F17" s="4" t="s">
        <v>119</v>
      </c>
      <c r="G17" s="30" t="s">
        <v>15</v>
      </c>
      <c r="H17" s="21">
        <f t="shared" si="5"/>
        <v>102754</v>
      </c>
      <c r="I17" s="21">
        <f t="shared" si="5"/>
        <v>54179</v>
      </c>
      <c r="J17" s="21">
        <f t="shared" si="6"/>
        <v>39050</v>
      </c>
      <c r="K17" s="39">
        <f t="shared" si="1"/>
        <v>38.003386729470385</v>
      </c>
      <c r="L17" s="12"/>
      <c r="M17" s="7"/>
      <c r="N17" s="7"/>
      <c r="O17" s="7"/>
      <c r="P17" s="54">
        <v>40293</v>
      </c>
      <c r="Q17" s="54">
        <v>23499</v>
      </c>
      <c r="R17" s="54">
        <v>14300</v>
      </c>
      <c r="S17" s="54">
        <v>62461</v>
      </c>
      <c r="T17" s="54">
        <v>30680</v>
      </c>
      <c r="U17" s="54">
        <v>24750</v>
      </c>
    </row>
    <row r="18" spans="1:26" ht="150" x14ac:dyDescent="0.25">
      <c r="A18" s="2" t="s">
        <v>34</v>
      </c>
      <c r="B18" s="30">
        <v>2013</v>
      </c>
      <c r="C18" s="2" t="s">
        <v>41</v>
      </c>
      <c r="D18" s="1" t="s">
        <v>13</v>
      </c>
      <c r="E18" s="4" t="s">
        <v>114</v>
      </c>
      <c r="F18" s="4" t="s">
        <v>120</v>
      </c>
      <c r="G18" s="30" t="s">
        <v>15</v>
      </c>
      <c r="H18" s="21">
        <f t="shared" si="5"/>
        <v>249058</v>
      </c>
      <c r="I18" s="21">
        <f t="shared" si="5"/>
        <v>83596</v>
      </c>
      <c r="J18" s="21">
        <f t="shared" si="6"/>
        <v>55000</v>
      </c>
      <c r="K18" s="39">
        <f t="shared" si="1"/>
        <v>22.083209533522311</v>
      </c>
      <c r="L18" s="12"/>
      <c r="M18" s="7"/>
      <c r="N18" s="7"/>
      <c r="O18" s="7"/>
      <c r="P18" s="54">
        <v>83985</v>
      </c>
      <c r="Q18" s="54">
        <v>47980</v>
      </c>
      <c r="R18" s="54">
        <v>20000</v>
      </c>
      <c r="S18" s="54">
        <v>165073</v>
      </c>
      <c r="T18" s="54">
        <v>35616</v>
      </c>
      <c r="U18" s="54">
        <v>35000</v>
      </c>
    </row>
    <row r="19" spans="1:26" ht="270" x14ac:dyDescent="0.25">
      <c r="A19" s="2" t="s">
        <v>35</v>
      </c>
      <c r="B19" s="30">
        <v>2013</v>
      </c>
      <c r="C19" s="2" t="s">
        <v>42</v>
      </c>
      <c r="D19" s="1" t="s">
        <v>13</v>
      </c>
      <c r="E19" s="4" t="s">
        <v>115</v>
      </c>
      <c r="F19" s="4" t="s">
        <v>121</v>
      </c>
      <c r="G19" s="30" t="s">
        <v>15</v>
      </c>
      <c r="H19" s="21">
        <f t="shared" si="5"/>
        <v>388782</v>
      </c>
      <c r="I19" s="21">
        <f t="shared" si="5"/>
        <v>160397</v>
      </c>
      <c r="J19" s="21">
        <f t="shared" si="6"/>
        <v>50200</v>
      </c>
      <c r="K19" s="39">
        <f t="shared" si="1"/>
        <v>12.912120417097499</v>
      </c>
      <c r="L19" s="12"/>
      <c r="M19" s="56">
        <v>48810</v>
      </c>
      <c r="N19" s="56">
        <v>32577</v>
      </c>
      <c r="O19" s="56">
        <v>17400</v>
      </c>
      <c r="P19" s="54">
        <v>169986</v>
      </c>
      <c r="Q19" s="54">
        <v>85910</v>
      </c>
      <c r="R19" s="54">
        <v>29000</v>
      </c>
      <c r="S19" s="54">
        <v>169986</v>
      </c>
      <c r="T19" s="54">
        <v>41910</v>
      </c>
      <c r="U19" s="54">
        <v>3800</v>
      </c>
    </row>
    <row r="20" spans="1:26" ht="75" x14ac:dyDescent="0.25">
      <c r="A20" s="3">
        <v>38</v>
      </c>
      <c r="B20" s="30">
        <v>2014</v>
      </c>
      <c r="C20" s="2" t="s">
        <v>55</v>
      </c>
      <c r="D20" s="1" t="s">
        <v>12</v>
      </c>
      <c r="E20" s="4" t="s">
        <v>122</v>
      </c>
      <c r="F20" s="42" t="s">
        <v>14</v>
      </c>
      <c r="G20" s="30" t="s">
        <v>15</v>
      </c>
      <c r="H20" s="21">
        <f t="shared" si="5"/>
        <v>566386</v>
      </c>
      <c r="I20" s="21">
        <f t="shared" si="5"/>
        <v>119800</v>
      </c>
      <c r="J20" s="21">
        <f t="shared" si="6"/>
        <v>30000</v>
      </c>
      <c r="K20" s="41">
        <f t="shared" si="1"/>
        <v>5.2967410917642734</v>
      </c>
      <c r="L20" s="12" t="s">
        <v>179</v>
      </c>
      <c r="M20" s="7"/>
      <c r="N20" s="7"/>
      <c r="O20" s="7"/>
      <c r="P20" s="51">
        <v>566386</v>
      </c>
      <c r="Q20" s="51">
        <v>119800</v>
      </c>
      <c r="R20" s="51">
        <v>30000</v>
      </c>
      <c r="S20" s="53"/>
      <c r="T20" s="53"/>
      <c r="U20" s="53"/>
    </row>
    <row r="21" spans="1:26" ht="60" x14ac:dyDescent="0.25">
      <c r="A21" s="2" t="s">
        <v>43</v>
      </c>
      <c r="B21" s="30">
        <v>2014</v>
      </c>
      <c r="C21" s="2" t="s">
        <v>56</v>
      </c>
      <c r="D21" s="1" t="s">
        <v>12</v>
      </c>
      <c r="E21" s="22" t="s">
        <v>123</v>
      </c>
      <c r="F21" s="43" t="s">
        <v>14</v>
      </c>
      <c r="G21" s="30" t="s">
        <v>14</v>
      </c>
      <c r="H21" s="21">
        <f t="shared" si="5"/>
        <v>98600</v>
      </c>
      <c r="I21" s="21">
        <f t="shared" si="5"/>
        <v>86000</v>
      </c>
      <c r="J21" s="21">
        <f t="shared" si="6"/>
        <v>0</v>
      </c>
      <c r="K21" s="39">
        <v>0</v>
      </c>
      <c r="L21" s="12"/>
      <c r="M21" s="7"/>
      <c r="N21" s="7"/>
      <c r="O21" s="7"/>
      <c r="P21" s="54">
        <v>98600</v>
      </c>
      <c r="Q21" s="54">
        <v>86000</v>
      </c>
      <c r="R21" s="54">
        <v>0</v>
      </c>
      <c r="S21" s="53"/>
      <c r="T21" s="53"/>
      <c r="U21" s="53"/>
      <c r="V21" t="s">
        <v>189</v>
      </c>
    </row>
    <row r="22" spans="1:26" ht="60" x14ac:dyDescent="0.25">
      <c r="A22" s="2" t="s">
        <v>44</v>
      </c>
      <c r="B22" s="30">
        <v>2014</v>
      </c>
      <c r="C22" s="2" t="s">
        <v>57</v>
      </c>
      <c r="D22" s="1" t="s">
        <v>12</v>
      </c>
      <c r="E22" s="4" t="s">
        <v>124</v>
      </c>
      <c r="F22" s="4" t="s">
        <v>130</v>
      </c>
      <c r="G22" s="30" t="s">
        <v>15</v>
      </c>
      <c r="H22" s="21">
        <f t="shared" si="5"/>
        <v>89752</v>
      </c>
      <c r="I22" s="21">
        <f t="shared" si="5"/>
        <v>44452</v>
      </c>
      <c r="J22" s="21">
        <f t="shared" si="6"/>
        <v>25000</v>
      </c>
      <c r="K22" s="39">
        <f t="shared" si="1"/>
        <v>27.854532489526697</v>
      </c>
      <c r="L22" s="12"/>
      <c r="M22" s="7"/>
      <c r="N22" s="7"/>
      <c r="O22" s="7"/>
      <c r="P22" s="54">
        <v>89752</v>
      </c>
      <c r="Q22" s="54">
        <v>44452</v>
      </c>
      <c r="R22" s="54">
        <v>25000</v>
      </c>
      <c r="S22" s="53"/>
      <c r="T22" s="53"/>
      <c r="U22" s="53"/>
    </row>
    <row r="23" spans="1:26" ht="105" x14ac:dyDescent="0.25">
      <c r="A23" s="2" t="s">
        <v>45</v>
      </c>
      <c r="B23" s="30">
        <v>2014</v>
      </c>
      <c r="C23" s="2" t="s">
        <v>58</v>
      </c>
      <c r="D23" s="1" t="s">
        <v>12</v>
      </c>
      <c r="E23" s="4" t="s">
        <v>125</v>
      </c>
      <c r="F23" s="4" t="s">
        <v>131</v>
      </c>
      <c r="G23" s="30" t="s">
        <v>15</v>
      </c>
      <c r="H23" s="21">
        <f t="shared" si="5"/>
        <v>96770</v>
      </c>
      <c r="I23" s="21">
        <f t="shared" si="5"/>
        <v>52410</v>
      </c>
      <c r="J23" s="21">
        <f t="shared" si="6"/>
        <v>20000</v>
      </c>
      <c r="K23" s="39">
        <f t="shared" si="1"/>
        <v>20.667562261031311</v>
      </c>
      <c r="L23" s="12"/>
      <c r="M23" s="7"/>
      <c r="N23" s="7"/>
      <c r="O23" s="7"/>
      <c r="P23" s="54">
        <v>96770</v>
      </c>
      <c r="Q23" s="54">
        <v>52410</v>
      </c>
      <c r="R23" s="54">
        <v>20000</v>
      </c>
      <c r="S23" s="53"/>
      <c r="T23" s="53"/>
      <c r="U23" s="53"/>
    </row>
    <row r="24" spans="1:26" ht="60" x14ac:dyDescent="0.25">
      <c r="A24" s="2" t="s">
        <v>46</v>
      </c>
      <c r="B24" s="30">
        <v>2014</v>
      </c>
      <c r="C24" s="2" t="s">
        <v>59</v>
      </c>
      <c r="D24" s="1" t="s">
        <v>12</v>
      </c>
      <c r="E24" s="4" t="s">
        <v>126</v>
      </c>
      <c r="F24" s="42" t="s">
        <v>14</v>
      </c>
      <c r="G24" s="30" t="s">
        <v>15</v>
      </c>
      <c r="H24" s="21">
        <f t="shared" si="5"/>
        <v>37650</v>
      </c>
      <c r="I24" s="21">
        <f t="shared" si="5"/>
        <v>33150</v>
      </c>
      <c r="J24" s="21">
        <f t="shared" si="6"/>
        <v>20000</v>
      </c>
      <c r="K24" s="41">
        <f t="shared" si="1"/>
        <v>53.12084993359894</v>
      </c>
      <c r="L24" s="12" t="s">
        <v>180</v>
      </c>
      <c r="M24" s="7"/>
      <c r="N24" s="7"/>
      <c r="O24" s="7"/>
      <c r="P24" s="54">
        <v>37650</v>
      </c>
      <c r="Q24" s="54">
        <v>33150</v>
      </c>
      <c r="R24" s="54">
        <v>20000</v>
      </c>
      <c r="S24" s="53"/>
      <c r="T24" s="53"/>
      <c r="U24" s="53"/>
    </row>
    <row r="25" spans="1:26" ht="210" x14ac:dyDescent="0.25">
      <c r="A25" s="2" t="s">
        <v>47</v>
      </c>
      <c r="B25" s="30">
        <v>2014</v>
      </c>
      <c r="C25" s="2" t="s">
        <v>60</v>
      </c>
      <c r="D25" s="1" t="s">
        <v>13</v>
      </c>
      <c r="E25" s="4" t="s">
        <v>98</v>
      </c>
      <c r="F25" s="4" t="s">
        <v>132</v>
      </c>
      <c r="G25" s="30" t="s">
        <v>15</v>
      </c>
      <c r="H25" s="21">
        <f t="shared" si="5"/>
        <v>87520</v>
      </c>
      <c r="I25" s="21">
        <f t="shared" si="5"/>
        <v>55240</v>
      </c>
      <c r="J25" s="21">
        <f t="shared" si="6"/>
        <v>48100</v>
      </c>
      <c r="K25" s="41">
        <f t="shared" si="1"/>
        <v>54.958866544789764</v>
      </c>
      <c r="L25" s="12" t="s">
        <v>181</v>
      </c>
      <c r="M25" s="56">
        <v>6720</v>
      </c>
      <c r="N25" s="56">
        <v>4640</v>
      </c>
      <c r="O25" s="56">
        <v>3500</v>
      </c>
      <c r="P25" s="57">
        <v>74400</v>
      </c>
      <c r="Q25" s="54">
        <v>46900</v>
      </c>
      <c r="R25" s="57">
        <v>41600</v>
      </c>
      <c r="S25" s="54">
        <v>6400</v>
      </c>
      <c r="T25" s="57">
        <v>3700</v>
      </c>
      <c r="U25" s="54">
        <v>3000</v>
      </c>
    </row>
    <row r="26" spans="1:26" ht="90" x14ac:dyDescent="0.25">
      <c r="A26" s="2" t="s">
        <v>48</v>
      </c>
      <c r="B26" s="30">
        <v>2014</v>
      </c>
      <c r="C26" s="2" t="s">
        <v>61</v>
      </c>
      <c r="D26" s="1" t="s">
        <v>12</v>
      </c>
      <c r="E26" s="4" t="s">
        <v>127</v>
      </c>
      <c r="F26" s="4" t="s">
        <v>133</v>
      </c>
      <c r="G26" s="30" t="s">
        <v>15</v>
      </c>
      <c r="H26" s="21">
        <f t="shared" si="5"/>
        <v>105698</v>
      </c>
      <c r="I26" s="21">
        <f t="shared" si="5"/>
        <v>68730</v>
      </c>
      <c r="J26" s="21">
        <f t="shared" si="6"/>
        <v>54500</v>
      </c>
      <c r="K26" s="41">
        <f t="shared" si="1"/>
        <v>51.561997388786921</v>
      </c>
      <c r="L26" s="12" t="s">
        <v>182</v>
      </c>
      <c r="M26" s="7"/>
      <c r="N26" s="7"/>
      <c r="O26" s="7"/>
      <c r="P26" s="54">
        <v>105698</v>
      </c>
      <c r="Q26" s="54">
        <v>68730</v>
      </c>
      <c r="R26" s="54">
        <v>54500</v>
      </c>
      <c r="S26" s="53"/>
      <c r="T26" s="53"/>
      <c r="U26" s="53"/>
    </row>
    <row r="27" spans="1:26" ht="120" x14ac:dyDescent="0.25">
      <c r="A27" s="2" t="s">
        <v>49</v>
      </c>
      <c r="B27" s="30">
        <v>2014</v>
      </c>
      <c r="C27" s="2" t="s">
        <v>62</v>
      </c>
      <c r="D27" s="1" t="s">
        <v>12</v>
      </c>
      <c r="E27" s="4" t="s">
        <v>81</v>
      </c>
      <c r="F27" s="4" t="s">
        <v>134</v>
      </c>
      <c r="G27" s="30" t="s">
        <v>15</v>
      </c>
      <c r="H27" s="21">
        <f t="shared" si="5"/>
        <v>59960</v>
      </c>
      <c r="I27" s="21">
        <f t="shared" si="5"/>
        <v>40960</v>
      </c>
      <c r="J27" s="21">
        <f t="shared" si="6"/>
        <v>29700</v>
      </c>
      <c r="K27" s="39">
        <f t="shared" si="1"/>
        <v>49.533022014676447</v>
      </c>
      <c r="L27" s="12"/>
      <c r="M27" s="7"/>
      <c r="N27" s="7"/>
      <c r="O27" s="7"/>
      <c r="P27" s="57">
        <v>59960</v>
      </c>
      <c r="Q27" s="54">
        <v>40960</v>
      </c>
      <c r="R27" s="54">
        <v>29700</v>
      </c>
      <c r="S27" s="53"/>
      <c r="T27" s="53"/>
      <c r="U27" s="53"/>
    </row>
    <row r="28" spans="1:26" ht="120" x14ac:dyDescent="0.25">
      <c r="A28" s="2" t="s">
        <v>50</v>
      </c>
      <c r="B28" s="30">
        <v>2014</v>
      </c>
      <c r="C28" s="2" t="s">
        <v>63</v>
      </c>
      <c r="D28" s="1" t="s">
        <v>12</v>
      </c>
      <c r="E28" s="4" t="s">
        <v>104</v>
      </c>
      <c r="F28" s="4" t="s">
        <v>135</v>
      </c>
      <c r="G28" s="30" t="s">
        <v>15</v>
      </c>
      <c r="H28" s="21">
        <f t="shared" ref="H28:I39" si="7">SUM(M28+P28+S28)</f>
        <v>75060</v>
      </c>
      <c r="I28" s="21">
        <f t="shared" si="7"/>
        <v>28550</v>
      </c>
      <c r="J28" s="21">
        <f t="shared" si="6"/>
        <v>25000</v>
      </c>
      <c r="K28" s="39">
        <f t="shared" si="1"/>
        <v>33.306687982946976</v>
      </c>
      <c r="L28" s="12"/>
      <c r="M28" s="7"/>
      <c r="N28" s="7"/>
      <c r="O28" s="7"/>
      <c r="P28" s="57">
        <v>75060</v>
      </c>
      <c r="Q28" s="54">
        <v>28550</v>
      </c>
      <c r="R28" s="54">
        <v>25000</v>
      </c>
      <c r="S28" s="53"/>
      <c r="T28" s="53"/>
      <c r="U28" s="53"/>
    </row>
    <row r="29" spans="1:26" ht="210" x14ac:dyDescent="0.25">
      <c r="A29" s="2" t="s">
        <v>51</v>
      </c>
      <c r="B29" s="30">
        <v>2014</v>
      </c>
      <c r="C29" s="2" t="s">
        <v>64</v>
      </c>
      <c r="D29" s="1" t="s">
        <v>12</v>
      </c>
      <c r="E29" s="4" t="s">
        <v>128</v>
      </c>
      <c r="F29" s="4" t="s">
        <v>136</v>
      </c>
      <c r="G29" s="30" t="s">
        <v>15</v>
      </c>
      <c r="H29" s="21">
        <f t="shared" si="7"/>
        <v>84204</v>
      </c>
      <c r="I29" s="21">
        <f t="shared" si="7"/>
        <v>20204</v>
      </c>
      <c r="J29" s="21">
        <f t="shared" si="6"/>
        <v>17000</v>
      </c>
      <c r="K29" s="39">
        <f t="shared" si="1"/>
        <v>20.18906465251057</v>
      </c>
      <c r="L29" s="12"/>
      <c r="M29" s="7"/>
      <c r="N29" s="7"/>
      <c r="O29" s="7"/>
      <c r="P29" s="54">
        <v>84204</v>
      </c>
      <c r="Q29" s="54">
        <v>20204</v>
      </c>
      <c r="R29" s="54">
        <v>17000</v>
      </c>
      <c r="S29" s="53"/>
      <c r="T29" s="53"/>
      <c r="U29" s="53"/>
    </row>
    <row r="30" spans="1:26" ht="150" x14ac:dyDescent="0.25">
      <c r="A30" s="2" t="s">
        <v>52</v>
      </c>
      <c r="B30" s="30">
        <v>2014</v>
      </c>
      <c r="C30" s="2" t="s">
        <v>65</v>
      </c>
      <c r="D30" s="1" t="s">
        <v>70</v>
      </c>
      <c r="E30" s="4" t="s">
        <v>129</v>
      </c>
      <c r="F30" s="4" t="s">
        <v>137</v>
      </c>
      <c r="G30" s="30" t="s">
        <v>15</v>
      </c>
      <c r="H30" s="21">
        <f t="shared" si="7"/>
        <v>66495</v>
      </c>
      <c r="I30" s="21">
        <f t="shared" si="7"/>
        <v>49845</v>
      </c>
      <c r="J30" s="21">
        <f t="shared" si="6"/>
        <v>20000</v>
      </c>
      <c r="K30" s="39">
        <f t="shared" si="1"/>
        <v>30.077449432288141</v>
      </c>
      <c r="L30" s="12"/>
      <c r="M30" s="7"/>
      <c r="N30" s="7"/>
      <c r="O30" s="7"/>
      <c r="P30" s="54">
        <v>66495</v>
      </c>
      <c r="Q30" s="54">
        <v>49845</v>
      </c>
      <c r="R30" s="54">
        <v>20000</v>
      </c>
      <c r="S30" s="53"/>
      <c r="T30" s="53"/>
      <c r="U30" s="53"/>
    </row>
    <row r="31" spans="1:26" ht="45" x14ac:dyDescent="0.25">
      <c r="A31" s="9" t="s">
        <v>68</v>
      </c>
      <c r="B31" s="31">
        <v>2014</v>
      </c>
      <c r="C31" s="9" t="s">
        <v>69</v>
      </c>
      <c r="D31" s="10" t="s">
        <v>12</v>
      </c>
      <c r="E31" s="10"/>
      <c r="F31" s="10"/>
      <c r="G31" s="31" t="s">
        <v>14</v>
      </c>
      <c r="H31" s="21">
        <f t="shared" si="7"/>
        <v>0</v>
      </c>
      <c r="I31" s="21">
        <f t="shared" si="7"/>
        <v>0</v>
      </c>
      <c r="J31" s="21">
        <f t="shared" si="6"/>
        <v>0</v>
      </c>
      <c r="K31" s="39"/>
      <c r="L31" s="19"/>
      <c r="M31" s="58"/>
      <c r="N31" s="58"/>
      <c r="O31" s="58"/>
      <c r="P31" s="59"/>
      <c r="Q31" s="59"/>
      <c r="R31" s="59"/>
      <c r="S31" s="59"/>
      <c r="T31" s="59"/>
      <c r="U31" s="59"/>
      <c r="V31" s="11"/>
      <c r="W31" s="11"/>
      <c r="X31" s="11"/>
      <c r="Y31" s="11"/>
      <c r="Z31" s="11"/>
    </row>
    <row r="32" spans="1:26" ht="90" x14ac:dyDescent="0.25">
      <c r="A32" s="2" t="s">
        <v>53</v>
      </c>
      <c r="B32" s="30">
        <v>2014</v>
      </c>
      <c r="C32" s="2" t="s">
        <v>66</v>
      </c>
      <c r="D32" s="1" t="s">
        <v>12</v>
      </c>
      <c r="E32" s="4" t="s">
        <v>125</v>
      </c>
      <c r="F32" s="4" t="s">
        <v>139</v>
      </c>
      <c r="G32" s="30" t="s">
        <v>15</v>
      </c>
      <c r="H32" s="21">
        <f t="shared" si="7"/>
        <v>61492</v>
      </c>
      <c r="I32" s="21">
        <f t="shared" si="7"/>
        <v>31770</v>
      </c>
      <c r="J32" s="21">
        <f t="shared" si="6"/>
        <v>27000</v>
      </c>
      <c r="K32" s="39">
        <f t="shared" si="1"/>
        <v>43.908150653743576</v>
      </c>
      <c r="L32" s="12"/>
      <c r="M32" s="7"/>
      <c r="N32" s="7"/>
      <c r="O32" s="7"/>
      <c r="P32" s="57">
        <v>61492</v>
      </c>
      <c r="Q32" s="54">
        <v>31770</v>
      </c>
      <c r="R32" s="54">
        <v>27000</v>
      </c>
      <c r="S32" s="53"/>
      <c r="T32" s="53"/>
      <c r="U32" s="53"/>
    </row>
    <row r="33" spans="1:26" ht="60" x14ac:dyDescent="0.25">
      <c r="A33" s="2" t="s">
        <v>54</v>
      </c>
      <c r="B33" s="30">
        <v>2014</v>
      </c>
      <c r="C33" s="2" t="s">
        <v>67</v>
      </c>
      <c r="D33" s="1" t="s">
        <v>13</v>
      </c>
      <c r="E33" s="4" t="s">
        <v>138</v>
      </c>
      <c r="F33" s="4" t="s">
        <v>140</v>
      </c>
      <c r="G33" s="30" t="s">
        <v>15</v>
      </c>
      <c r="H33" s="21">
        <f t="shared" si="7"/>
        <v>76350</v>
      </c>
      <c r="I33" s="21">
        <f t="shared" si="7"/>
        <v>26635</v>
      </c>
      <c r="J33" s="21">
        <f t="shared" si="6"/>
        <v>20000</v>
      </c>
      <c r="K33" s="39">
        <f t="shared" si="1"/>
        <v>26.195153896529142</v>
      </c>
      <c r="L33" s="12"/>
      <c r="M33" s="7"/>
      <c r="N33" s="7"/>
      <c r="O33" s="7"/>
      <c r="P33" s="54">
        <v>76350</v>
      </c>
      <c r="Q33" s="54">
        <v>26635</v>
      </c>
      <c r="R33" s="54">
        <v>20000</v>
      </c>
      <c r="S33" s="53"/>
      <c r="T33" s="53"/>
      <c r="U33" s="53"/>
    </row>
    <row r="34" spans="1:26" ht="30" x14ac:dyDescent="0.25">
      <c r="A34" s="9" t="s">
        <v>141</v>
      </c>
      <c r="B34" s="32">
        <v>2015</v>
      </c>
      <c r="C34" s="16" t="s">
        <v>147</v>
      </c>
      <c r="D34" s="15" t="s">
        <v>12</v>
      </c>
      <c r="E34" s="17" t="s">
        <v>148</v>
      </c>
      <c r="F34" s="35" t="s">
        <v>14</v>
      </c>
      <c r="G34" s="35" t="s">
        <v>14</v>
      </c>
      <c r="H34" s="21">
        <f t="shared" si="7"/>
        <v>24440</v>
      </c>
      <c r="I34" s="21">
        <f t="shared" si="7"/>
        <v>16800</v>
      </c>
      <c r="J34" s="21">
        <f t="shared" si="6"/>
        <v>0</v>
      </c>
      <c r="K34" s="39">
        <f t="shared" si="1"/>
        <v>0</v>
      </c>
      <c r="L34" s="12"/>
      <c r="M34" s="7"/>
      <c r="N34" s="7"/>
      <c r="O34" s="7"/>
      <c r="P34" s="54">
        <v>24440</v>
      </c>
      <c r="Q34" s="54">
        <v>16800</v>
      </c>
      <c r="R34" s="54">
        <v>0</v>
      </c>
      <c r="S34" s="53"/>
      <c r="T34" s="53"/>
      <c r="U34" s="53"/>
    </row>
    <row r="35" spans="1:26" ht="45" x14ac:dyDescent="0.25">
      <c r="A35" s="9" t="s">
        <v>71</v>
      </c>
      <c r="B35" s="32">
        <v>2015</v>
      </c>
      <c r="C35" s="2" t="s">
        <v>72</v>
      </c>
      <c r="D35" s="15" t="s">
        <v>12</v>
      </c>
      <c r="E35" s="17" t="s">
        <v>104</v>
      </c>
      <c r="F35" s="35" t="s">
        <v>14</v>
      </c>
      <c r="G35" s="36" t="s">
        <v>15</v>
      </c>
      <c r="H35" s="21">
        <f t="shared" si="7"/>
        <v>45295</v>
      </c>
      <c r="I35" s="21">
        <f t="shared" si="7"/>
        <v>28910</v>
      </c>
      <c r="J35" s="21">
        <f t="shared" si="6"/>
        <v>24000</v>
      </c>
      <c r="K35" s="41">
        <f t="shared" si="1"/>
        <v>52.985980792581962</v>
      </c>
      <c r="L35" s="27" t="s">
        <v>183</v>
      </c>
      <c r="M35" s="60"/>
      <c r="N35" s="7"/>
      <c r="O35" s="7"/>
      <c r="P35" s="54">
        <v>45295</v>
      </c>
      <c r="Q35" s="54">
        <v>28910</v>
      </c>
      <c r="R35" s="54">
        <v>24000</v>
      </c>
      <c r="S35" s="53"/>
      <c r="T35" s="53"/>
      <c r="U35" s="53"/>
    </row>
    <row r="36" spans="1:26" ht="105" x14ac:dyDescent="0.25">
      <c r="A36" s="9" t="s">
        <v>142</v>
      </c>
      <c r="B36" s="32">
        <v>2015</v>
      </c>
      <c r="C36" s="16" t="s">
        <v>38</v>
      </c>
      <c r="D36" s="15" t="s">
        <v>12</v>
      </c>
      <c r="E36" s="17" t="s">
        <v>149</v>
      </c>
      <c r="F36" s="17" t="s">
        <v>150</v>
      </c>
      <c r="G36" s="35" t="s">
        <v>15</v>
      </c>
      <c r="H36" s="21">
        <f t="shared" si="7"/>
        <v>72765</v>
      </c>
      <c r="I36" s="21">
        <f t="shared" si="7"/>
        <v>44765</v>
      </c>
      <c r="J36" s="21">
        <f t="shared" si="6"/>
        <v>30000</v>
      </c>
      <c r="K36" s="39">
        <f t="shared" si="1"/>
        <v>41.228612657184087</v>
      </c>
      <c r="L36" s="12"/>
      <c r="M36" s="7"/>
      <c r="N36" s="7"/>
      <c r="O36" s="7"/>
      <c r="P36" s="54">
        <v>72765</v>
      </c>
      <c r="Q36" s="54">
        <v>44765</v>
      </c>
      <c r="R36" s="54">
        <v>30000</v>
      </c>
      <c r="S36" s="53"/>
      <c r="T36" s="53"/>
      <c r="U36" s="53"/>
    </row>
    <row r="37" spans="1:26" ht="150" x14ac:dyDescent="0.25">
      <c r="A37" s="23" t="s">
        <v>155</v>
      </c>
      <c r="B37" s="33"/>
      <c r="C37" s="23" t="s">
        <v>156</v>
      </c>
      <c r="D37" s="24" t="s">
        <v>157</v>
      </c>
      <c r="E37" s="25" t="s">
        <v>115</v>
      </c>
      <c r="F37" s="25" t="s">
        <v>158</v>
      </c>
      <c r="G37" s="37" t="s">
        <v>15</v>
      </c>
      <c r="H37" s="26">
        <f t="shared" si="7"/>
        <v>164297</v>
      </c>
      <c r="I37" s="26">
        <f t="shared" si="7"/>
        <v>76667</v>
      </c>
      <c r="J37" s="26">
        <f t="shared" si="6"/>
        <v>69800</v>
      </c>
      <c r="K37" s="39">
        <f t="shared" si="1"/>
        <v>42.484038053038098</v>
      </c>
      <c r="L37" s="13"/>
      <c r="M37" s="61"/>
      <c r="N37" s="61"/>
      <c r="O37" s="61"/>
      <c r="P37" s="53">
        <v>93595</v>
      </c>
      <c r="Q37" s="53">
        <v>47450</v>
      </c>
      <c r="R37" s="53">
        <v>40800</v>
      </c>
      <c r="S37" s="53">
        <v>70702</v>
      </c>
      <c r="T37" s="53">
        <v>29217</v>
      </c>
      <c r="U37" s="53">
        <v>29000</v>
      </c>
      <c r="V37" s="14"/>
      <c r="W37" s="14"/>
      <c r="X37" s="14"/>
      <c r="Y37" s="14"/>
      <c r="Z37" s="14"/>
    </row>
    <row r="38" spans="1:26" ht="120" x14ac:dyDescent="0.25">
      <c r="A38" s="2" t="s">
        <v>74</v>
      </c>
      <c r="B38" s="32">
        <v>2015</v>
      </c>
      <c r="C38" s="2" t="s">
        <v>41</v>
      </c>
      <c r="D38" s="15" t="s">
        <v>12</v>
      </c>
      <c r="E38" s="17" t="s">
        <v>114</v>
      </c>
      <c r="F38" s="17" t="s">
        <v>160</v>
      </c>
      <c r="G38" s="36" t="s">
        <v>15</v>
      </c>
      <c r="H38" s="26">
        <f t="shared" si="7"/>
        <v>161182</v>
      </c>
      <c r="I38" s="26">
        <f t="shared" si="7"/>
        <v>104776</v>
      </c>
      <c r="J38" s="26">
        <f t="shared" si="6"/>
        <v>46800</v>
      </c>
      <c r="K38" s="39">
        <f t="shared" si="1"/>
        <v>29.035500241962502</v>
      </c>
      <c r="L38" s="12"/>
      <c r="M38" s="7">
        <v>25751</v>
      </c>
      <c r="N38" s="7">
        <v>14460</v>
      </c>
      <c r="O38" s="7">
        <v>3800</v>
      </c>
      <c r="P38" s="54">
        <v>135431</v>
      </c>
      <c r="Q38" s="54">
        <v>90316</v>
      </c>
      <c r="R38" s="54">
        <v>43000</v>
      </c>
      <c r="S38" s="53"/>
      <c r="T38" s="53"/>
      <c r="U38" s="53"/>
    </row>
    <row r="39" spans="1:26" ht="45" x14ac:dyDescent="0.25">
      <c r="A39" s="22" t="s">
        <v>75</v>
      </c>
      <c r="B39" s="44">
        <v>2015</v>
      </c>
      <c r="C39" s="22" t="s">
        <v>76</v>
      </c>
      <c r="D39" s="24" t="s">
        <v>172</v>
      </c>
      <c r="E39" s="47" t="s">
        <v>192</v>
      </c>
      <c r="F39" s="25" t="s">
        <v>190</v>
      </c>
      <c r="G39" s="43" t="s">
        <v>15</v>
      </c>
      <c r="H39" s="26">
        <f t="shared" si="7"/>
        <v>228668</v>
      </c>
      <c r="I39" s="26">
        <f t="shared" si="7"/>
        <v>82700</v>
      </c>
      <c r="J39" s="26">
        <f t="shared" si="6"/>
        <v>59900</v>
      </c>
      <c r="K39" s="48">
        <f t="shared" si="1"/>
        <v>26.195182535378802</v>
      </c>
      <c r="L39" s="45"/>
      <c r="M39" s="53">
        <v>70700</v>
      </c>
      <c r="N39" s="53">
        <v>40700</v>
      </c>
      <c r="O39" s="53">
        <v>19900</v>
      </c>
      <c r="P39" s="53">
        <v>157968</v>
      </c>
      <c r="Q39" s="53">
        <v>42000</v>
      </c>
      <c r="R39" s="53">
        <v>40000</v>
      </c>
      <c r="S39" s="53"/>
      <c r="T39" s="53"/>
      <c r="U39" s="53"/>
      <c r="V39" s="49" t="s">
        <v>191</v>
      </c>
      <c r="W39" s="46"/>
      <c r="X39" s="46"/>
      <c r="Y39" s="46"/>
      <c r="Z39" s="46"/>
    </row>
    <row r="40" spans="1:26" x14ac:dyDescent="0.25">
      <c r="A40" s="23" t="s">
        <v>159</v>
      </c>
      <c r="B40" s="44">
        <v>2015</v>
      </c>
      <c r="C40" s="23" t="s">
        <v>173</v>
      </c>
      <c r="D40" s="24" t="s">
        <v>12</v>
      </c>
      <c r="E40" s="23" t="s">
        <v>173</v>
      </c>
      <c r="F40" s="37" t="s">
        <v>14</v>
      </c>
      <c r="G40" s="37" t="s">
        <v>14</v>
      </c>
      <c r="H40" s="97" t="s">
        <v>186</v>
      </c>
      <c r="I40" s="98"/>
      <c r="J40" s="98"/>
      <c r="K40" s="99"/>
      <c r="L40" s="45"/>
      <c r="M40" s="53"/>
      <c r="N40" s="53"/>
      <c r="O40" s="53"/>
      <c r="P40" s="53"/>
      <c r="Q40" s="53"/>
      <c r="R40" s="53"/>
      <c r="S40" s="53"/>
      <c r="T40" s="53"/>
      <c r="U40" s="53"/>
      <c r="V40" s="46"/>
      <c r="W40" s="46"/>
      <c r="X40" s="46"/>
      <c r="Y40" s="46"/>
      <c r="Z40" s="46"/>
    </row>
    <row r="41" spans="1:26" ht="45" x14ac:dyDescent="0.25">
      <c r="A41" s="2" t="s">
        <v>77</v>
      </c>
      <c r="B41" s="32">
        <v>2015</v>
      </c>
      <c r="C41" s="2" t="s">
        <v>78</v>
      </c>
      <c r="D41" s="15" t="s">
        <v>12</v>
      </c>
      <c r="E41" s="17" t="s">
        <v>170</v>
      </c>
      <c r="F41" s="17" t="s">
        <v>14</v>
      </c>
      <c r="G41" s="36" t="s">
        <v>15</v>
      </c>
      <c r="H41" s="26">
        <f t="shared" ref="H41:I49" si="8">SUM(M41+P41+S41)</f>
        <v>9970</v>
      </c>
      <c r="I41" s="26">
        <f t="shared" si="8"/>
        <v>7000</v>
      </c>
      <c r="J41" s="26">
        <f t="shared" ref="J41:J49" si="9">SUM(O41+R41+U41)</f>
        <v>5000</v>
      </c>
      <c r="K41" s="39">
        <f t="shared" si="1"/>
        <v>50.150451354062184</v>
      </c>
      <c r="L41" s="12"/>
      <c r="M41" s="7"/>
      <c r="N41" s="7"/>
      <c r="O41" s="7"/>
      <c r="P41" s="53">
        <v>9970</v>
      </c>
      <c r="Q41" s="53">
        <v>7000</v>
      </c>
      <c r="R41" s="53">
        <v>5000</v>
      </c>
      <c r="S41" s="53"/>
      <c r="T41" s="53"/>
      <c r="U41" s="53"/>
    </row>
    <row r="42" spans="1:26" ht="60" x14ac:dyDescent="0.25">
      <c r="A42" s="2" t="s">
        <v>79</v>
      </c>
      <c r="B42" s="32">
        <v>2015</v>
      </c>
      <c r="C42" s="2" t="s">
        <v>10</v>
      </c>
      <c r="D42" s="15" t="s">
        <v>12</v>
      </c>
      <c r="E42" s="17" t="s">
        <v>86</v>
      </c>
      <c r="F42" s="17" t="s">
        <v>116</v>
      </c>
      <c r="G42" s="36" t="s">
        <v>15</v>
      </c>
      <c r="H42" s="26">
        <f t="shared" si="8"/>
        <v>28770</v>
      </c>
      <c r="I42" s="26">
        <f t="shared" si="8"/>
        <v>25830</v>
      </c>
      <c r="J42" s="26">
        <f t="shared" si="9"/>
        <v>19000</v>
      </c>
      <c r="K42" s="41">
        <f t="shared" si="1"/>
        <v>66.041014946124434</v>
      </c>
      <c r="L42" s="12" t="s">
        <v>178</v>
      </c>
      <c r="M42" s="7"/>
      <c r="N42" s="7"/>
      <c r="O42" s="7"/>
      <c r="P42" s="53">
        <v>28770</v>
      </c>
      <c r="Q42" s="53">
        <v>25830</v>
      </c>
      <c r="R42" s="53">
        <v>19000</v>
      </c>
      <c r="S42" s="53"/>
      <c r="T42" s="53"/>
      <c r="U42" s="53"/>
    </row>
    <row r="43" spans="1:26" ht="45" x14ac:dyDescent="0.25">
      <c r="A43" s="2" t="s">
        <v>143</v>
      </c>
      <c r="B43" s="32">
        <v>2015</v>
      </c>
      <c r="C43" s="16" t="s">
        <v>175</v>
      </c>
      <c r="D43" s="16"/>
      <c r="E43" s="17" t="s">
        <v>176</v>
      </c>
      <c r="F43" s="17" t="s">
        <v>130</v>
      </c>
      <c r="G43" s="35"/>
      <c r="H43" s="26">
        <f t="shared" si="8"/>
        <v>0</v>
      </c>
      <c r="I43" s="26">
        <f t="shared" si="8"/>
        <v>0</v>
      </c>
      <c r="J43" s="26">
        <f t="shared" si="9"/>
        <v>0</v>
      </c>
      <c r="K43" s="39">
        <v>0</v>
      </c>
      <c r="L43" s="12"/>
      <c r="M43" s="7"/>
      <c r="N43" s="7"/>
      <c r="O43" s="7"/>
      <c r="P43" s="53"/>
      <c r="Q43" s="53"/>
      <c r="R43" s="53"/>
      <c r="S43" s="53"/>
      <c r="T43" s="53"/>
      <c r="U43" s="53"/>
    </row>
    <row r="44" spans="1:26" ht="225" x14ac:dyDescent="0.25">
      <c r="A44" s="2" t="s">
        <v>73</v>
      </c>
      <c r="B44" s="32">
        <v>2015</v>
      </c>
      <c r="C44" s="2" t="s">
        <v>9</v>
      </c>
      <c r="D44" s="15" t="s">
        <v>13</v>
      </c>
      <c r="E44" s="17" t="s">
        <v>163</v>
      </c>
      <c r="F44" s="17" t="s">
        <v>164</v>
      </c>
      <c r="G44" s="36" t="s">
        <v>15</v>
      </c>
      <c r="H44" s="26">
        <f t="shared" si="8"/>
        <v>53340</v>
      </c>
      <c r="I44" s="26">
        <f t="shared" si="8"/>
        <v>20000</v>
      </c>
      <c r="J44" s="26">
        <f t="shared" si="9"/>
        <v>20000</v>
      </c>
      <c r="K44" s="39">
        <f t="shared" si="1"/>
        <v>37.495313085864268</v>
      </c>
      <c r="L44" s="12"/>
      <c r="M44" s="7"/>
      <c r="N44" s="7"/>
      <c r="O44" s="7"/>
      <c r="P44" s="53">
        <v>53340</v>
      </c>
      <c r="Q44" s="53">
        <v>20000</v>
      </c>
      <c r="R44" s="53">
        <v>20000</v>
      </c>
      <c r="S44" s="53"/>
      <c r="T44" s="53"/>
      <c r="U44" s="53"/>
    </row>
    <row r="45" spans="1:26" ht="150" x14ac:dyDescent="0.25">
      <c r="A45" s="2" t="s">
        <v>80</v>
      </c>
      <c r="B45" s="32">
        <v>2015</v>
      </c>
      <c r="C45" s="2" t="s">
        <v>76</v>
      </c>
      <c r="D45" s="15" t="s">
        <v>13</v>
      </c>
      <c r="E45" s="17" t="s">
        <v>161</v>
      </c>
      <c r="F45" s="17" t="s">
        <v>162</v>
      </c>
      <c r="G45" s="36" t="s">
        <v>15</v>
      </c>
      <c r="H45" s="26">
        <f t="shared" si="8"/>
        <v>327454</v>
      </c>
      <c r="I45" s="26">
        <f t="shared" si="8"/>
        <v>140231</v>
      </c>
      <c r="J45" s="26">
        <f t="shared" si="9"/>
        <v>50600</v>
      </c>
      <c r="K45" s="39">
        <f t="shared" si="1"/>
        <v>15.452552114190084</v>
      </c>
      <c r="L45" s="12"/>
      <c r="M45" s="7"/>
      <c r="N45" s="7"/>
      <c r="O45" s="7"/>
      <c r="P45" s="53">
        <v>327454</v>
      </c>
      <c r="Q45" s="53">
        <v>140231</v>
      </c>
      <c r="R45" s="53">
        <v>50600</v>
      </c>
      <c r="S45" s="53"/>
      <c r="T45" s="53"/>
      <c r="U45" s="53"/>
    </row>
    <row r="46" spans="1:26" ht="120" x14ac:dyDescent="0.25">
      <c r="A46" s="2" t="s">
        <v>151</v>
      </c>
      <c r="B46" s="32">
        <v>2015</v>
      </c>
      <c r="C46" s="16" t="s">
        <v>152</v>
      </c>
      <c r="D46" s="15" t="s">
        <v>28</v>
      </c>
      <c r="E46" s="17" t="s">
        <v>153</v>
      </c>
      <c r="F46" s="17" t="s">
        <v>154</v>
      </c>
      <c r="G46" s="35" t="s">
        <v>14</v>
      </c>
      <c r="H46" s="100" t="s">
        <v>186</v>
      </c>
      <c r="I46" s="95"/>
      <c r="J46" s="95"/>
      <c r="K46" s="96"/>
      <c r="L46" s="12"/>
      <c r="M46" s="7"/>
      <c r="N46" s="7"/>
      <c r="O46" s="7"/>
      <c r="P46" s="53"/>
      <c r="Q46" s="53"/>
      <c r="R46" s="53"/>
      <c r="S46" s="53"/>
      <c r="T46" s="53"/>
      <c r="U46" s="53"/>
    </row>
    <row r="47" spans="1:26" ht="60" x14ac:dyDescent="0.25">
      <c r="A47" s="2" t="s">
        <v>144</v>
      </c>
      <c r="B47" s="32">
        <v>2015</v>
      </c>
      <c r="C47" s="16" t="s">
        <v>167</v>
      </c>
      <c r="D47" s="15" t="s">
        <v>28</v>
      </c>
      <c r="E47" s="17" t="s">
        <v>165</v>
      </c>
      <c r="F47" s="17" t="s">
        <v>166</v>
      </c>
      <c r="G47" s="35" t="s">
        <v>14</v>
      </c>
      <c r="H47" s="100" t="s">
        <v>186</v>
      </c>
      <c r="I47" s="95"/>
      <c r="J47" s="95"/>
      <c r="K47" s="96"/>
      <c r="L47" s="12"/>
      <c r="M47" s="7"/>
      <c r="N47" s="7"/>
      <c r="O47" s="7"/>
      <c r="P47" s="53"/>
      <c r="Q47" s="53"/>
      <c r="R47" s="53"/>
      <c r="S47" s="53"/>
      <c r="T47" s="53"/>
      <c r="U47" s="53"/>
    </row>
    <row r="48" spans="1:26" ht="90" x14ac:dyDescent="0.25">
      <c r="A48" s="2" t="s">
        <v>185</v>
      </c>
      <c r="B48" s="32">
        <v>2015</v>
      </c>
      <c r="C48" s="16" t="s">
        <v>168</v>
      </c>
      <c r="D48" s="15" t="s">
        <v>28</v>
      </c>
      <c r="E48" s="17" t="s">
        <v>112</v>
      </c>
      <c r="F48" s="17" t="s">
        <v>169</v>
      </c>
      <c r="G48" s="35" t="s">
        <v>15</v>
      </c>
      <c r="H48" s="26">
        <f t="shared" si="8"/>
        <v>72435</v>
      </c>
      <c r="I48" s="26">
        <f t="shared" si="8"/>
        <v>26105</v>
      </c>
      <c r="J48" s="26">
        <f t="shared" si="9"/>
        <v>18000</v>
      </c>
      <c r="K48" s="39">
        <f t="shared" si="1"/>
        <v>24.849865396562436</v>
      </c>
      <c r="L48" s="12" t="s">
        <v>174</v>
      </c>
      <c r="M48" s="7"/>
      <c r="N48" s="7"/>
      <c r="O48" s="7"/>
      <c r="P48" s="53">
        <v>72435</v>
      </c>
      <c r="Q48" s="53">
        <v>26105</v>
      </c>
      <c r="R48" s="53">
        <v>18000</v>
      </c>
      <c r="S48" s="53"/>
      <c r="T48" s="53"/>
      <c r="U48" s="53"/>
    </row>
    <row r="49" spans="1:21" ht="30" x14ac:dyDescent="0.25">
      <c r="A49" s="9" t="s">
        <v>145</v>
      </c>
      <c r="B49" s="32">
        <v>2015</v>
      </c>
      <c r="C49" s="16" t="s">
        <v>171</v>
      </c>
      <c r="D49" s="15" t="s">
        <v>146</v>
      </c>
      <c r="E49" s="16" t="s">
        <v>190</v>
      </c>
      <c r="F49" s="16" t="s">
        <v>190</v>
      </c>
      <c r="G49" s="38"/>
      <c r="H49" s="26">
        <f t="shared" si="8"/>
        <v>0</v>
      </c>
      <c r="I49" s="26">
        <f t="shared" si="8"/>
        <v>0</v>
      </c>
      <c r="J49" s="26">
        <f t="shared" si="9"/>
        <v>0</v>
      </c>
      <c r="K49" s="39">
        <v>0</v>
      </c>
      <c r="L49" s="12"/>
      <c r="P49" s="46"/>
      <c r="Q49" s="46"/>
      <c r="R49" s="46"/>
      <c r="S49" s="46"/>
      <c r="T49" s="46"/>
      <c r="U49" s="46"/>
    </row>
  </sheetData>
  <mergeCells count="8">
    <mergeCell ref="H46:K46"/>
    <mergeCell ref="H47:K47"/>
    <mergeCell ref="H2:K2"/>
    <mergeCell ref="H3:K3"/>
    <mergeCell ref="H4:K4"/>
    <mergeCell ref="H11:K11"/>
    <mergeCell ref="H14:K14"/>
    <mergeCell ref="H40:K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distribučné dokumenty 2010-2018</vt:lpstr>
      <vt:lpstr>opakovaná podpora - podrobnosti</vt:lpstr>
      <vt:lpstr>Tematický prehľad filmov</vt:lpstr>
      <vt:lpstr>Rozširujúca</vt:lpstr>
      <vt:lpstr>'Tematický prehľad filmov'!Extrakce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Vlček</dc:creator>
  <cp:lastModifiedBy>Miroslav Vlček</cp:lastModifiedBy>
  <dcterms:created xsi:type="dcterms:W3CDTF">2016-11-11T20:08:26Z</dcterms:created>
  <dcterms:modified xsi:type="dcterms:W3CDTF">2020-09-18T19:20:13Z</dcterms:modified>
</cp:coreProperties>
</file>